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855" windowWidth="14640" windowHeight="6900"/>
  </bookViews>
  <sheets>
    <sheet name="EDUCACIÓN Y CULTURA" sheetId="1" r:id="rId1"/>
    <sheet name="SALUD" sheetId="2" r:id="rId2"/>
    <sheet name="DESARROLLO ECONÓMICO" sheetId="3" r:id="rId3"/>
    <sheet name="INRAESTRUCTURA" sheetId="4" r:id="rId4"/>
    <sheet name="EMCASERVICIOS" sheetId="5" r:id="rId5"/>
  </sheets>
  <definedNames>
    <definedName name="_xlnm._FilterDatabase" localSheetId="2" hidden="1">'DESARROLLO ECONÓMICO'!$A$11:$AY$11</definedName>
    <definedName name="_xlnm._FilterDatabase" localSheetId="0" hidden="1">'EDUCACIÓN Y CULTURA'!$A$14:$BB$15</definedName>
    <definedName name="_xlnm._FilterDatabase" localSheetId="4" hidden="1">EMCASERVICIOS!$A$13:$AX$13</definedName>
    <definedName name="_xlnm._FilterDatabase" localSheetId="3" hidden="1">INRAESTRUCTURA!$A$11:$AY$11</definedName>
    <definedName name="_xlnm._FilterDatabase" localSheetId="1" hidden="1">SALUD!$A$9:$AY$9</definedName>
  </definedNames>
  <calcPr calcId="144525"/>
</workbook>
</file>

<file path=xl/calcChain.xml><?xml version="1.0" encoding="utf-8"?>
<calcChain xmlns="http://schemas.openxmlformats.org/spreadsheetml/2006/main">
  <c r="AJ139" i="5" l="1"/>
  <c r="AJ138" i="5"/>
  <c r="AI138" i="5"/>
  <c r="AJ134" i="5"/>
  <c r="AI134" i="5"/>
  <c r="AJ131" i="5"/>
  <c r="AJ103" i="5"/>
  <c r="AJ104" i="5" s="1"/>
  <c r="AJ105" i="5" s="1"/>
  <c r="AJ49" i="5"/>
  <c r="AJ45" i="5"/>
  <c r="AJ31" i="5"/>
  <c r="AJ23" i="5"/>
  <c r="AJ22" i="5"/>
  <c r="AJ21" i="5"/>
  <c r="Z242" i="4"/>
  <c r="Z241" i="4" s="1"/>
  <c r="AK241" i="4"/>
  <c r="AJ241" i="4"/>
  <c r="AI241" i="4"/>
  <c r="AH241" i="4"/>
  <c r="AG241" i="4"/>
  <c r="AF241" i="4"/>
  <c r="AE241" i="4"/>
  <c r="AD241" i="4"/>
  <c r="AC241" i="4"/>
  <c r="AB241" i="4"/>
  <c r="AA241" i="4"/>
  <c r="Y241" i="4"/>
  <c r="X241" i="4"/>
  <c r="W241" i="4"/>
  <c r="V241" i="4"/>
  <c r="U241" i="4"/>
  <c r="T241" i="4"/>
  <c r="S241" i="4"/>
  <c r="R241" i="4"/>
  <c r="Q241" i="4"/>
  <c r="P241" i="4" s="1"/>
  <c r="AJ239" i="4"/>
  <c r="Q239" i="4"/>
  <c r="Q231" i="4" s="1"/>
  <c r="AJ238" i="4"/>
  <c r="AA238" i="4"/>
  <c r="Q238" i="4"/>
  <c r="AJ234" i="4"/>
  <c r="AJ232" i="4"/>
  <c r="U232" i="4" s="1"/>
  <c r="U231" i="4" s="1"/>
  <c r="AK231" i="4"/>
  <c r="AJ231" i="4"/>
  <c r="AI231" i="4"/>
  <c r="AH231" i="4"/>
  <c r="AG231" i="4"/>
  <c r="AF231" i="4"/>
  <c r="AE231" i="4"/>
  <c r="AD231" i="4"/>
  <c r="AC231" i="4"/>
  <c r="AB231" i="4"/>
  <c r="Z231" i="4"/>
  <c r="Y231" i="4"/>
  <c r="X231" i="4"/>
  <c r="W231" i="4"/>
  <c r="V231" i="4"/>
  <c r="T231" i="4"/>
  <c r="S231" i="4"/>
  <c r="R231" i="4"/>
  <c r="AJ229" i="4"/>
  <c r="AJ218" i="4" s="1"/>
  <c r="Q219" i="4"/>
  <c r="AK218" i="4"/>
  <c r="AI218" i="4"/>
  <c r="AH218" i="4"/>
  <c r="AG218" i="4"/>
  <c r="AF218" i="4"/>
  <c r="AE218" i="4"/>
  <c r="AD218" i="4"/>
  <c r="AC218" i="4"/>
  <c r="AB218" i="4"/>
  <c r="AA218" i="4"/>
  <c r="Z218" i="4"/>
  <c r="Y218" i="4"/>
  <c r="X218" i="4"/>
  <c r="W218" i="4"/>
  <c r="V218" i="4"/>
  <c r="U218" i="4"/>
  <c r="T218" i="4"/>
  <c r="S218" i="4"/>
  <c r="R218" i="4"/>
  <c r="Q216" i="4"/>
  <c r="AB207" i="4"/>
  <c r="AB206" i="4"/>
  <c r="AB179" i="4" s="1"/>
  <c r="U205" i="4"/>
  <c r="AJ191" i="4"/>
  <c r="U180" i="4"/>
  <c r="AK179" i="4"/>
  <c r="AJ179" i="4"/>
  <c r="AI179" i="4"/>
  <c r="AH179" i="4"/>
  <c r="AG179" i="4"/>
  <c r="AF179" i="4"/>
  <c r="AE179" i="4"/>
  <c r="AD179" i="4"/>
  <c r="AC179" i="4"/>
  <c r="AA179" i="4"/>
  <c r="Z179" i="4"/>
  <c r="Y179" i="4"/>
  <c r="X179" i="4"/>
  <c r="W179" i="4"/>
  <c r="V179" i="4"/>
  <c r="U179" i="4"/>
  <c r="T179" i="4"/>
  <c r="S179" i="4"/>
  <c r="R179" i="4"/>
  <c r="Q179" i="4"/>
  <c r="P179" i="4" s="1"/>
  <c r="AK176" i="4"/>
  <c r="AJ176" i="4"/>
  <c r="AI176" i="4"/>
  <c r="AH176" i="4"/>
  <c r="AG176" i="4"/>
  <c r="AF176" i="4"/>
  <c r="AE176" i="4"/>
  <c r="AD176" i="4"/>
  <c r="AC176" i="4"/>
  <c r="AB176" i="4"/>
  <c r="AA176" i="4"/>
  <c r="Z176" i="4"/>
  <c r="Y176" i="4"/>
  <c r="X176" i="4"/>
  <c r="W176" i="4"/>
  <c r="V176" i="4"/>
  <c r="U176" i="4"/>
  <c r="T176" i="4"/>
  <c r="S176" i="4"/>
  <c r="P176" i="4" s="1"/>
  <c r="R176" i="4"/>
  <c r="Q176" i="4"/>
  <c r="AI174" i="4"/>
  <c r="AI172" i="4" s="1"/>
  <c r="Q174" i="4"/>
  <c r="AI173" i="4"/>
  <c r="Q173" i="4"/>
  <c r="AK172" i="4"/>
  <c r="AJ172" i="4"/>
  <c r="AH172" i="4"/>
  <c r="AG172" i="4"/>
  <c r="AF172" i="4"/>
  <c r="AE172" i="4"/>
  <c r="AD172" i="4"/>
  <c r="AC172" i="4"/>
  <c r="AB172" i="4"/>
  <c r="AA172" i="4"/>
  <c r="Z172" i="4"/>
  <c r="Y172" i="4"/>
  <c r="X172" i="4"/>
  <c r="W172" i="4"/>
  <c r="V172" i="4"/>
  <c r="U172" i="4"/>
  <c r="T172" i="4"/>
  <c r="S172" i="4"/>
  <c r="R172" i="4"/>
  <c r="Q172" i="4"/>
  <c r="P172" i="4" s="1"/>
  <c r="AK169" i="4"/>
  <c r="AJ169" i="4"/>
  <c r="AI169" i="4"/>
  <c r="AH169" i="4"/>
  <c r="AG169" i="4"/>
  <c r="AF169" i="4"/>
  <c r="AE169" i="4"/>
  <c r="AD169" i="4"/>
  <c r="AC169" i="4"/>
  <c r="AB169" i="4"/>
  <c r="AA169" i="4"/>
  <c r="Z169" i="4"/>
  <c r="Y169" i="4"/>
  <c r="X169" i="4"/>
  <c r="W169" i="4"/>
  <c r="V169" i="4"/>
  <c r="U169" i="4"/>
  <c r="T169" i="4"/>
  <c r="S169" i="4"/>
  <c r="P169" i="4" s="1"/>
  <c r="R169" i="4"/>
  <c r="Q169" i="4"/>
  <c r="V165" i="4"/>
  <c r="V163" i="4" s="1"/>
  <c r="V164" i="4"/>
  <c r="AK163" i="4"/>
  <c r="AJ163" i="4"/>
  <c r="AI163" i="4"/>
  <c r="AH163" i="4"/>
  <c r="AG163" i="4"/>
  <c r="AF163" i="4"/>
  <c r="AE163" i="4"/>
  <c r="AD163" i="4"/>
  <c r="AC163" i="4"/>
  <c r="AB163" i="4"/>
  <c r="AA163" i="4"/>
  <c r="Z163" i="4"/>
  <c r="Y163" i="4"/>
  <c r="X163" i="4"/>
  <c r="W163" i="4"/>
  <c r="U163" i="4"/>
  <c r="T163" i="4"/>
  <c r="S163" i="4"/>
  <c r="P163" i="4" s="1"/>
  <c r="R163" i="4"/>
  <c r="Q163" i="4"/>
  <c r="AI160" i="4"/>
  <c r="AI159" i="4"/>
  <c r="AI158" i="4"/>
  <c r="AI157" i="4"/>
  <c r="AI156" i="4"/>
  <c r="AI155" i="4"/>
  <c r="AK148" i="4"/>
  <c r="AJ148" i="4"/>
  <c r="AI148" i="4"/>
  <c r="AH148" i="4"/>
  <c r="AG148" i="4"/>
  <c r="AF148" i="4"/>
  <c r="AE148" i="4"/>
  <c r="AD148" i="4"/>
  <c r="AC148" i="4"/>
  <c r="AB148" i="4"/>
  <c r="AA148" i="4"/>
  <c r="Z148" i="4"/>
  <c r="Y148" i="4"/>
  <c r="X148" i="4"/>
  <c r="W148" i="4"/>
  <c r="V148" i="4"/>
  <c r="U148" i="4"/>
  <c r="T148" i="4"/>
  <c r="S148" i="4"/>
  <c r="P148" i="4" s="1"/>
  <c r="R148" i="4"/>
  <c r="Q148" i="4"/>
  <c r="AK145" i="4"/>
  <c r="AJ145" i="4"/>
  <c r="AI145" i="4"/>
  <c r="AH145" i="4"/>
  <c r="AG145" i="4"/>
  <c r="AF145" i="4"/>
  <c r="AE145" i="4"/>
  <c r="AD145" i="4"/>
  <c r="AC145" i="4"/>
  <c r="AB145" i="4"/>
  <c r="AA145" i="4"/>
  <c r="Z145" i="4"/>
  <c r="Y145" i="4"/>
  <c r="X145" i="4"/>
  <c r="W145" i="4"/>
  <c r="V145" i="4"/>
  <c r="U145" i="4"/>
  <c r="T145" i="4"/>
  <c r="S145" i="4"/>
  <c r="R145" i="4"/>
  <c r="Q145" i="4"/>
  <c r="P145" i="4" s="1"/>
  <c r="Q143" i="4"/>
  <c r="AK142" i="4"/>
  <c r="AJ142" i="4"/>
  <c r="AI142" i="4"/>
  <c r="AH142" i="4"/>
  <c r="AG142" i="4"/>
  <c r="AF142" i="4"/>
  <c r="AE142" i="4"/>
  <c r="AD142" i="4"/>
  <c r="AC142" i="4"/>
  <c r="AB142" i="4"/>
  <c r="AA142" i="4"/>
  <c r="Z142" i="4"/>
  <c r="Y142" i="4"/>
  <c r="X142" i="4"/>
  <c r="W142" i="4"/>
  <c r="V142" i="4"/>
  <c r="U142" i="4"/>
  <c r="T142" i="4"/>
  <c r="S142" i="4"/>
  <c r="R142" i="4"/>
  <c r="Q142" i="4"/>
  <c r="P142" i="4"/>
  <c r="AK139" i="4"/>
  <c r="AJ139" i="4"/>
  <c r="AI139" i="4"/>
  <c r="AH139" i="4"/>
  <c r="AG139" i="4"/>
  <c r="AF139" i="4"/>
  <c r="AE139" i="4"/>
  <c r="AD139" i="4"/>
  <c r="AC139" i="4"/>
  <c r="AB139" i="4"/>
  <c r="AA139" i="4"/>
  <c r="Z139" i="4"/>
  <c r="Y139" i="4"/>
  <c r="X139" i="4"/>
  <c r="W139" i="4"/>
  <c r="V139" i="4"/>
  <c r="U139" i="4"/>
  <c r="T139" i="4"/>
  <c r="S139" i="4"/>
  <c r="R139" i="4"/>
  <c r="Q139" i="4"/>
  <c r="P139" i="4" s="1"/>
  <c r="AK135" i="4"/>
  <c r="AJ135" i="4"/>
  <c r="AI135" i="4"/>
  <c r="AH135" i="4"/>
  <c r="AG135" i="4"/>
  <c r="AF135" i="4"/>
  <c r="AE135" i="4"/>
  <c r="AD135" i="4"/>
  <c r="AC135" i="4"/>
  <c r="AB135" i="4"/>
  <c r="AA135" i="4"/>
  <c r="Z135" i="4"/>
  <c r="Y135" i="4"/>
  <c r="X135" i="4"/>
  <c r="W135" i="4"/>
  <c r="V135" i="4"/>
  <c r="U135" i="4"/>
  <c r="T135" i="4"/>
  <c r="P135" i="4" s="1"/>
  <c r="S135" i="4"/>
  <c r="R135" i="4"/>
  <c r="Q135" i="4"/>
  <c r="J135" i="4"/>
  <c r="Q133" i="4"/>
  <c r="AK131" i="4"/>
  <c r="AJ131" i="4"/>
  <c r="AI131" i="4"/>
  <c r="AH131" i="4"/>
  <c r="AG131" i="4"/>
  <c r="AF131" i="4"/>
  <c r="AE131" i="4"/>
  <c r="AD131" i="4"/>
  <c r="AC131" i="4"/>
  <c r="AB131" i="4"/>
  <c r="AA131" i="4"/>
  <c r="Z131" i="4"/>
  <c r="Y131" i="4"/>
  <c r="X131" i="4"/>
  <c r="W131" i="4"/>
  <c r="V131" i="4"/>
  <c r="U131" i="4"/>
  <c r="T131" i="4"/>
  <c r="P131" i="4" s="1"/>
  <c r="S131" i="4"/>
  <c r="R131" i="4"/>
  <c r="Q131" i="4"/>
  <c r="AK127" i="4"/>
  <c r="AJ127" i="4"/>
  <c r="AI127" i="4"/>
  <c r="AH127" i="4"/>
  <c r="AG127" i="4"/>
  <c r="AF127" i="4"/>
  <c r="AE127" i="4"/>
  <c r="AD127" i="4"/>
  <c r="AC127" i="4"/>
  <c r="AB127" i="4"/>
  <c r="AA127" i="4"/>
  <c r="Z127" i="4"/>
  <c r="Y127" i="4"/>
  <c r="X127" i="4"/>
  <c r="W127" i="4"/>
  <c r="V127" i="4"/>
  <c r="U127" i="4"/>
  <c r="T127" i="4"/>
  <c r="S127" i="4"/>
  <c r="R127" i="4"/>
  <c r="Q127" i="4"/>
  <c r="P127" i="4" s="1"/>
  <c r="AK124" i="4"/>
  <c r="AJ124" i="4"/>
  <c r="AI124" i="4"/>
  <c r="AH124" i="4"/>
  <c r="AG124" i="4"/>
  <c r="AF124" i="4"/>
  <c r="AE124" i="4"/>
  <c r="AD124" i="4"/>
  <c r="AC124" i="4"/>
  <c r="AB124" i="4"/>
  <c r="AA124" i="4"/>
  <c r="Z124" i="4"/>
  <c r="Y124" i="4"/>
  <c r="X124" i="4"/>
  <c r="W124" i="4"/>
  <c r="V124" i="4"/>
  <c r="U124" i="4"/>
  <c r="T124" i="4"/>
  <c r="S124" i="4"/>
  <c r="R124" i="4"/>
  <c r="Q124" i="4"/>
  <c r="P124" i="4"/>
  <c r="AJ121" i="4"/>
  <c r="AA121" i="4"/>
  <c r="X121" i="4"/>
  <c r="X99" i="4" s="1"/>
  <c r="AI115" i="4"/>
  <c r="AI114" i="4"/>
  <c r="U114" i="4"/>
  <c r="AI113" i="4"/>
  <c r="U113" i="4"/>
  <c r="AI112" i="4"/>
  <c r="U112" i="4"/>
  <c r="AI111" i="4"/>
  <c r="U111" i="4"/>
  <c r="AI110" i="4"/>
  <c r="U110" i="4"/>
  <c r="AI109" i="4"/>
  <c r="AI99" i="4" s="1"/>
  <c r="U109" i="4"/>
  <c r="V108" i="4"/>
  <c r="U107" i="4"/>
  <c r="U106" i="4"/>
  <c r="AJ105" i="4"/>
  <c r="AJ99" i="4" s="1"/>
  <c r="U104" i="4"/>
  <c r="U103" i="4"/>
  <c r="AK99" i="4"/>
  <c r="AH99" i="4"/>
  <c r="AG99" i="4"/>
  <c r="AF99" i="4"/>
  <c r="AE99" i="4"/>
  <c r="AD99" i="4"/>
  <c r="AC99" i="4"/>
  <c r="AB99" i="4"/>
  <c r="AA99" i="4"/>
  <c r="Z99" i="4"/>
  <c r="Y99" i="4"/>
  <c r="W99" i="4"/>
  <c r="U99" i="4"/>
  <c r="T99" i="4"/>
  <c r="S99" i="4"/>
  <c r="R99" i="4"/>
  <c r="Q99" i="4"/>
  <c r="Q97" i="4"/>
  <c r="AK96" i="4"/>
  <c r="AJ96" i="4"/>
  <c r="AI96" i="4"/>
  <c r="AH96" i="4"/>
  <c r="AG96" i="4"/>
  <c r="AF96" i="4"/>
  <c r="AE96" i="4"/>
  <c r="AD96" i="4"/>
  <c r="AC96" i="4"/>
  <c r="AB96" i="4"/>
  <c r="AA96" i="4"/>
  <c r="Z96" i="4"/>
  <c r="Y96" i="4"/>
  <c r="X96" i="4"/>
  <c r="W96" i="4"/>
  <c r="V96" i="4"/>
  <c r="U96" i="4"/>
  <c r="T96" i="4"/>
  <c r="P96" i="4" s="1"/>
  <c r="S96" i="4"/>
  <c r="R96" i="4"/>
  <c r="Q96" i="4"/>
  <c r="AJ94" i="4"/>
  <c r="AK93" i="4"/>
  <c r="AA93" i="4"/>
  <c r="AA88" i="4" s="1"/>
  <c r="Q92" i="4"/>
  <c r="Q91" i="4"/>
  <c r="Q90" i="4"/>
  <c r="Q89" i="4"/>
  <c r="AK88" i="4"/>
  <c r="AJ88" i="4"/>
  <c r="AI88" i="4"/>
  <c r="AH88" i="4"/>
  <c r="AG88" i="4"/>
  <c r="AF88" i="4"/>
  <c r="AE88" i="4"/>
  <c r="AD88" i="4"/>
  <c r="AC88" i="4"/>
  <c r="AB88" i="4"/>
  <c r="Z88" i="4"/>
  <c r="Y88" i="4"/>
  <c r="X88" i="4"/>
  <c r="W88" i="4"/>
  <c r="V88" i="4"/>
  <c r="U88" i="4"/>
  <c r="T88" i="4"/>
  <c r="S88" i="4"/>
  <c r="R88" i="4"/>
  <c r="Q88" i="4"/>
  <c r="P88" i="4" s="1"/>
  <c r="AK86" i="4"/>
  <c r="AJ86" i="4"/>
  <c r="AA86" i="4"/>
  <c r="AA56" i="4" s="1"/>
  <c r="Q86" i="4"/>
  <c r="AI85" i="4"/>
  <c r="AI84" i="4"/>
  <c r="AI83" i="4"/>
  <c r="AI82" i="4"/>
  <c r="AI81" i="4"/>
  <c r="AI80" i="4"/>
  <c r="AI79" i="4"/>
  <c r="AI78" i="4"/>
  <c r="AI77" i="4"/>
  <c r="AI76" i="4"/>
  <c r="AI75" i="4"/>
  <c r="AI56" i="4" s="1"/>
  <c r="AI74" i="4"/>
  <c r="AI72" i="4"/>
  <c r="AK56" i="4"/>
  <c r="AJ56" i="4"/>
  <c r="AH56" i="4"/>
  <c r="AG56" i="4"/>
  <c r="AF56" i="4"/>
  <c r="AE56" i="4"/>
  <c r="AD56" i="4"/>
  <c r="AC56" i="4"/>
  <c r="AB56" i="4"/>
  <c r="Z56" i="4"/>
  <c r="Y56" i="4"/>
  <c r="X56" i="4"/>
  <c r="P56" i="4" s="1"/>
  <c r="W56" i="4"/>
  <c r="V56" i="4"/>
  <c r="U56" i="4"/>
  <c r="T56" i="4"/>
  <c r="S56" i="4"/>
  <c r="R56" i="4"/>
  <c r="Q56" i="4"/>
  <c r="AK52" i="4"/>
  <c r="AJ52" i="4"/>
  <c r="AI52" i="4"/>
  <c r="AH52" i="4"/>
  <c r="AG52" i="4"/>
  <c r="AF52" i="4"/>
  <c r="AE52" i="4"/>
  <c r="AD52" i="4"/>
  <c r="AC52" i="4"/>
  <c r="AB52" i="4"/>
  <c r="AA52" i="4"/>
  <c r="Z52" i="4"/>
  <c r="Y52" i="4"/>
  <c r="X52" i="4"/>
  <c r="W52" i="4"/>
  <c r="V52" i="4"/>
  <c r="U52" i="4"/>
  <c r="T52" i="4"/>
  <c r="S52" i="4"/>
  <c r="R52" i="4"/>
  <c r="Q52" i="4"/>
  <c r="P52" i="4" s="1"/>
  <c r="AK49" i="4"/>
  <c r="AJ49" i="4"/>
  <c r="AI49" i="4"/>
  <c r="AH49" i="4"/>
  <c r="AG49" i="4"/>
  <c r="AF49" i="4"/>
  <c r="AE49" i="4"/>
  <c r="AD49" i="4"/>
  <c r="AC49" i="4"/>
  <c r="AB49" i="4"/>
  <c r="AA49" i="4"/>
  <c r="Z49" i="4"/>
  <c r="Y49" i="4"/>
  <c r="X49" i="4"/>
  <c r="W49" i="4"/>
  <c r="V49" i="4"/>
  <c r="U49" i="4"/>
  <c r="T49" i="4"/>
  <c r="P49" i="4" s="1"/>
  <c r="S49" i="4"/>
  <c r="R49" i="4"/>
  <c r="Q49" i="4"/>
  <c r="AK46" i="4"/>
  <c r="AJ46" i="4"/>
  <c r="AI46" i="4"/>
  <c r="AH46" i="4"/>
  <c r="AG46" i="4"/>
  <c r="AF46" i="4"/>
  <c r="AE46" i="4"/>
  <c r="AD46" i="4"/>
  <c r="AC46" i="4"/>
  <c r="AB46" i="4"/>
  <c r="AA46" i="4"/>
  <c r="Z46" i="4"/>
  <c r="Y46" i="4"/>
  <c r="X46" i="4"/>
  <c r="W46" i="4"/>
  <c r="V46" i="4"/>
  <c r="U46" i="4"/>
  <c r="T46" i="4"/>
  <c r="S46" i="4"/>
  <c r="R46" i="4"/>
  <c r="Q46" i="4"/>
  <c r="P46" i="4" s="1"/>
  <c r="AJ44" i="4"/>
  <c r="AI44" i="4"/>
  <c r="Q44" i="4"/>
  <c r="AK29" i="4"/>
  <c r="AJ29" i="4"/>
  <c r="AI29" i="4"/>
  <c r="AH29" i="4"/>
  <c r="AG29" i="4"/>
  <c r="AD29" i="4"/>
  <c r="AC29" i="4"/>
  <c r="AB29" i="4"/>
  <c r="AA29" i="4"/>
  <c r="Z29" i="4"/>
  <c r="Y29" i="4"/>
  <c r="X29" i="4"/>
  <c r="W29" i="4"/>
  <c r="V29" i="4"/>
  <c r="U29" i="4"/>
  <c r="T29" i="4"/>
  <c r="S29" i="4"/>
  <c r="R29" i="4"/>
  <c r="Q29" i="4"/>
  <c r="P29" i="4" s="1"/>
  <c r="AK26" i="4"/>
  <c r="AJ26" i="4"/>
  <c r="AI26" i="4"/>
  <c r="AH26" i="4"/>
  <c r="AG26" i="4"/>
  <c r="AD26" i="4"/>
  <c r="AC26" i="4"/>
  <c r="AB26" i="4"/>
  <c r="AA26" i="4"/>
  <c r="Z26" i="4"/>
  <c r="Y26" i="4"/>
  <c r="X26" i="4"/>
  <c r="W26" i="4"/>
  <c r="V26" i="4"/>
  <c r="U26" i="4"/>
  <c r="T26" i="4"/>
  <c r="S26" i="4"/>
  <c r="R26" i="4"/>
  <c r="Q26" i="4"/>
  <c r="P26" i="4" s="1"/>
  <c r="Z24" i="4"/>
  <c r="Z23" i="4"/>
  <c r="Z22" i="4"/>
  <c r="Z21" i="4" s="1"/>
  <c r="AK21" i="4"/>
  <c r="AJ21" i="4"/>
  <c r="AI21" i="4"/>
  <c r="AH21" i="4"/>
  <c r="AG21" i="4"/>
  <c r="AD21" i="4"/>
  <c r="AC21" i="4"/>
  <c r="AB21" i="4"/>
  <c r="AA21" i="4"/>
  <c r="Y21" i="4"/>
  <c r="X21" i="4"/>
  <c r="W21" i="4"/>
  <c r="V21" i="4"/>
  <c r="U21" i="4"/>
  <c r="T21" i="4"/>
  <c r="S21" i="4"/>
  <c r="R21" i="4"/>
  <c r="Q21" i="4"/>
  <c r="AD15" i="4"/>
  <c r="AD13" i="4" s="1"/>
  <c r="AD14" i="4"/>
  <c r="AK13" i="4"/>
  <c r="AJ13" i="4"/>
  <c r="AI13" i="4"/>
  <c r="AH13" i="4"/>
  <c r="AG13" i="4"/>
  <c r="AF13" i="4"/>
  <c r="AE13" i="4"/>
  <c r="AC13" i="4"/>
  <c r="AB13" i="4"/>
  <c r="AA13" i="4"/>
  <c r="Z13" i="4"/>
  <c r="Y13" i="4"/>
  <c r="X13" i="4"/>
  <c r="W13" i="4"/>
  <c r="V13" i="4"/>
  <c r="U13" i="4"/>
  <c r="T13" i="4"/>
  <c r="P13" i="4" s="1"/>
  <c r="S13" i="4"/>
  <c r="R13" i="4"/>
  <c r="Q13" i="4"/>
  <c r="P99" i="4" l="1"/>
  <c r="P21" i="4"/>
  <c r="AA239" i="4"/>
  <c r="AA231" i="4" s="1"/>
  <c r="P231" i="4" s="1"/>
  <c r="Q229" i="4"/>
  <c r="Q218" i="4" s="1"/>
  <c r="P218" i="4" s="1"/>
  <c r="V105" i="4"/>
  <c r="V99" i="4" s="1"/>
  <c r="P32" i="3" l="1"/>
  <c r="P31" i="3"/>
  <c r="P30" i="3"/>
  <c r="P29" i="3"/>
  <c r="P28" i="3"/>
  <c r="P27" i="3"/>
  <c r="P26" i="3"/>
  <c r="P25" i="3"/>
  <c r="AB13" i="3"/>
  <c r="N142" i="2" l="1"/>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R99" i="1" l="1"/>
  <c r="R98" i="1"/>
  <c r="R97" i="1"/>
  <c r="R96" i="1"/>
  <c r="R95" i="1"/>
  <c r="R92" i="1"/>
  <c r="R86" i="1"/>
  <c r="R85" i="1"/>
  <c r="R84" i="1"/>
  <c r="R83" i="1"/>
  <c r="R75" i="1"/>
  <c r="R74" i="1"/>
  <c r="R67" i="1"/>
  <c r="R66" i="1"/>
  <c r="R64" i="1"/>
  <c r="R63" i="1"/>
  <c r="R62" i="1"/>
  <c r="R60" i="1"/>
  <c r="R59" i="1"/>
  <c r="R57" i="1"/>
  <c r="R56" i="1"/>
  <c r="R53" i="1"/>
  <c r="R43" i="1" l="1"/>
  <c r="R39" i="1"/>
  <c r="R36" i="1"/>
  <c r="R33" i="1"/>
  <c r="R31" i="1"/>
  <c r="R38" i="1" l="1"/>
  <c r="R21" i="1"/>
  <c r="R29" i="1"/>
  <c r="R30" i="1"/>
  <c r="R91" i="1" l="1"/>
  <c r="R24" i="1"/>
  <c r="R27" i="1"/>
  <c r="R28" i="1" l="1"/>
  <c r="R93" i="1" l="1"/>
  <c r="R90" i="1" l="1"/>
  <c r="R82" i="1" l="1"/>
  <c r="R35" i="1" l="1"/>
  <c r="R34" i="1"/>
  <c r="R41" i="1"/>
  <c r="AN41" i="1" s="1"/>
  <c r="R40" i="1"/>
  <c r="AL67" i="1" l="1"/>
  <c r="J65" i="1"/>
  <c r="P61" i="1"/>
  <c r="AL60" i="1"/>
  <c r="AL59" i="1"/>
  <c r="AL56" i="1"/>
  <c r="AL50" i="1"/>
  <c r="AL48" i="1"/>
  <c r="AL46" i="1"/>
  <c r="AL45" i="1"/>
  <c r="AL44" i="1"/>
  <c r="AL42" i="1"/>
  <c r="AL40" i="1"/>
  <c r="AL39" i="1"/>
  <c r="AL38" i="1"/>
  <c r="AL37" i="1"/>
  <c r="AL36" i="1"/>
  <c r="AL35" i="1"/>
  <c r="AL34" i="1"/>
  <c r="AL33" i="1"/>
  <c r="AL32" i="1"/>
  <c r="AL31" i="1"/>
  <c r="AL41" i="1" l="1"/>
</calcChain>
</file>

<file path=xl/comments1.xml><?xml version="1.0" encoding="utf-8"?>
<comments xmlns="http://schemas.openxmlformats.org/spreadsheetml/2006/main">
  <authors>
    <author>Planeamiento_2</author>
    <author>planeacion_9</author>
    <author>usuario</author>
    <author>casa de la cultura 3</author>
  </authors>
  <commentList>
    <comment ref="N14" authorId="0">
      <text>
        <r>
          <rPr>
            <sz val="9"/>
            <color indexed="81"/>
            <rFont val="Tahoma"/>
            <family val="2"/>
          </rPr>
          <t xml:space="preserve">Tener presente lo programado en el Plan Indicativo para esta vigencia, más la reprogramación que hagan de las metas programadas para el 2017 y que no se ejecutaron.
</t>
        </r>
      </text>
    </comment>
    <comment ref="R14" authorId="0">
      <text>
        <r>
          <rPr>
            <sz val="8"/>
            <color indexed="81"/>
            <rFont val="Tahoma"/>
            <family val="2"/>
          </rPr>
          <t>Tener presente los recursos programados en el Plan Indicativo y Financiero para esta vigencia. Si hay reprogramación de metas físicas que no se ejecutaron en el 2017, también debe haber reprogramación de recursos para el 2018, esta columna recoge valor total de los recursos programados para ejecutar la meta.</t>
        </r>
      </text>
    </comment>
    <comment ref="AK14" authorId="1">
      <text>
        <r>
          <rPr>
            <b/>
            <sz val="8"/>
            <color indexed="81"/>
            <rFont val="Tahoma"/>
            <family val="2"/>
          </rPr>
          <t>planeacion_9:</t>
        </r>
        <r>
          <rPr>
            <sz val="8"/>
            <color indexed="81"/>
            <rFont val="Tahoma"/>
            <family val="2"/>
          </rPr>
          <t xml:space="preserve">
EN OBSERVACIONES CARACTERIZAR LA POBLACION
</t>
        </r>
      </text>
    </comment>
    <comment ref="P15" authorId="0">
      <text>
        <r>
          <rPr>
            <sz val="9"/>
            <color indexed="81"/>
            <rFont val="Tahoma"/>
            <family val="2"/>
          </rPr>
          <t xml:space="preserve"> Hace referencia a la línea de base 2015 más lo ejecutado en el 2016 y 2017.
</t>
        </r>
      </text>
    </comment>
    <comment ref="P17" authorId="0">
      <text>
        <r>
          <rPr>
            <sz val="9"/>
            <color indexed="81"/>
            <rFont val="Tahoma"/>
            <family val="2"/>
          </rPr>
          <t>Suman vigencias 
212059(Linea base 2015)
+215 (265-50) (2016)+365 (265+50)2017</t>
        </r>
      </text>
    </comment>
    <comment ref="P29" authorId="0">
      <text>
        <r>
          <rPr>
            <sz val="9"/>
            <color indexed="81"/>
            <rFont val="Tahoma"/>
            <family val="2"/>
          </rPr>
          <t xml:space="preserve">410+27 (2016)
</t>
        </r>
      </text>
    </comment>
    <comment ref="P30" authorId="0">
      <text>
        <r>
          <rPr>
            <sz val="9"/>
            <color indexed="81"/>
            <rFont val="Tahoma"/>
            <family val="2"/>
          </rPr>
          <t xml:space="preserve">7+0.5
</t>
        </r>
      </text>
    </comment>
    <comment ref="P32" authorId="0">
      <text>
        <r>
          <rPr>
            <sz val="9"/>
            <color indexed="81"/>
            <rFont val="Tahoma"/>
            <family val="2"/>
          </rPr>
          <t xml:space="preserve">1 aula esta en etapa precontractual Municipio de Argelia todavia no suma
</t>
        </r>
      </text>
    </comment>
    <comment ref="P34" authorId="0">
      <text>
        <r>
          <rPr>
            <b/>
            <sz val="9"/>
            <color indexed="81"/>
            <rFont val="Tahoma"/>
            <family val="2"/>
          </rPr>
          <t>Planeamiento_2:</t>
        </r>
        <r>
          <rPr>
            <sz val="9"/>
            <color indexed="81"/>
            <rFont val="Tahoma"/>
            <family val="2"/>
          </rPr>
          <t xml:space="preserve">
52+4(2017)</t>
        </r>
      </text>
    </comment>
    <comment ref="P35" authorId="0">
      <text>
        <r>
          <rPr>
            <b/>
            <sz val="9"/>
            <color indexed="81"/>
            <rFont val="Tahoma"/>
            <family val="2"/>
          </rPr>
          <t>Planeamiento_2:</t>
        </r>
        <r>
          <rPr>
            <sz val="9"/>
            <color indexed="81"/>
            <rFont val="Tahoma"/>
            <family val="2"/>
          </rPr>
          <t xml:space="preserve">
16+2(2017)</t>
        </r>
      </text>
    </comment>
    <comment ref="P42" authorId="0">
      <text>
        <r>
          <rPr>
            <sz val="9"/>
            <color indexed="81"/>
            <rFont val="Tahoma"/>
            <family val="2"/>
          </rPr>
          <t xml:space="preserve">
891 (2016)+1200 (2017)</t>
        </r>
      </text>
    </comment>
    <comment ref="P43" authorId="0">
      <text>
        <r>
          <rPr>
            <sz val="9"/>
            <color indexed="81"/>
            <rFont val="Tahoma"/>
            <family val="2"/>
          </rPr>
          <t xml:space="preserve">
79522(2015)+3389(2016)+4638(2017)</t>
        </r>
      </text>
    </comment>
    <comment ref="P46" authorId="0">
      <text>
        <r>
          <rPr>
            <b/>
            <sz val="9"/>
            <color indexed="81"/>
            <rFont val="Tahoma"/>
            <family val="2"/>
          </rPr>
          <t>Planeamiento_2:</t>
        </r>
        <r>
          <rPr>
            <sz val="9"/>
            <color indexed="81"/>
            <rFont val="Tahoma"/>
            <family val="2"/>
          </rPr>
          <t xml:space="preserve">
38(2015)+  38(2016)+115</t>
        </r>
      </text>
    </comment>
    <comment ref="P48" authorId="0">
      <text>
        <r>
          <rPr>
            <b/>
            <sz val="9"/>
            <color indexed="81"/>
            <rFont val="Tahoma"/>
            <family val="2"/>
          </rPr>
          <t>Planeamiento_2:</t>
        </r>
        <r>
          <rPr>
            <sz val="9"/>
            <color indexed="81"/>
            <rFont val="Tahoma"/>
            <family val="2"/>
          </rPr>
          <t xml:space="preserve">
160+181(2017)</t>
        </r>
      </text>
    </comment>
    <comment ref="P50" authorId="0">
      <text>
        <r>
          <rPr>
            <b/>
            <sz val="9"/>
            <color indexed="81"/>
            <rFont val="Tahoma"/>
            <family val="2"/>
          </rPr>
          <t>Planeamiento_2:</t>
        </r>
        <r>
          <rPr>
            <sz val="9"/>
            <color indexed="81"/>
            <rFont val="Tahoma"/>
            <family val="2"/>
          </rPr>
          <t xml:space="preserve">
200(2015)+255 (2017)</t>
        </r>
      </text>
    </comment>
    <comment ref="P51" authorId="0">
      <text>
        <r>
          <rPr>
            <b/>
            <sz val="9"/>
            <color indexed="81"/>
            <rFont val="Tahoma"/>
            <family val="2"/>
          </rPr>
          <t>Planeamiento_2:</t>
        </r>
        <r>
          <rPr>
            <sz val="9"/>
            <color indexed="81"/>
            <rFont val="Tahoma"/>
            <family val="2"/>
          </rPr>
          <t xml:space="preserve">
17+30</t>
        </r>
      </text>
    </comment>
    <comment ref="P53" authorId="0">
      <text>
        <r>
          <rPr>
            <b/>
            <sz val="9"/>
            <color indexed="81"/>
            <rFont val="Tahoma"/>
            <family val="2"/>
          </rPr>
          <t>Planeamiento_2:</t>
        </r>
        <r>
          <rPr>
            <sz val="9"/>
            <color indexed="81"/>
            <rFont val="Tahoma"/>
            <family val="2"/>
          </rPr>
          <t xml:space="preserve">
16+10(2016)</t>
        </r>
      </text>
    </comment>
    <comment ref="P54" authorId="0">
      <text>
        <r>
          <rPr>
            <b/>
            <sz val="9"/>
            <color indexed="81"/>
            <rFont val="Tahoma"/>
            <family val="2"/>
          </rPr>
          <t>Planeamiento_2:</t>
        </r>
        <r>
          <rPr>
            <sz val="9"/>
            <color indexed="81"/>
            <rFont val="Tahoma"/>
            <family val="2"/>
          </rPr>
          <t xml:space="preserve">
30+9</t>
        </r>
      </text>
    </comment>
    <comment ref="N55" authorId="0">
      <text>
        <r>
          <rPr>
            <sz val="9"/>
            <color indexed="81"/>
            <rFont val="Tahoma"/>
            <family val="2"/>
          </rPr>
          <t xml:space="preserve">Se programa 8
 4 de 2018 y 4 de 2019 </t>
        </r>
      </text>
    </comment>
    <comment ref="P55" authorId="0">
      <text>
        <r>
          <rPr>
            <b/>
            <sz val="9"/>
            <color indexed="81"/>
            <rFont val="Tahoma"/>
            <family val="2"/>
          </rPr>
          <t>Planeamiento_2:</t>
        </r>
        <r>
          <rPr>
            <sz val="9"/>
            <color indexed="81"/>
            <rFont val="Tahoma"/>
            <family val="2"/>
          </rPr>
          <t xml:space="preserve">
5+10</t>
        </r>
      </text>
    </comment>
    <comment ref="R55" authorId="0">
      <text>
        <r>
          <rPr>
            <sz val="9"/>
            <color indexed="81"/>
            <rFont val="Tahoma"/>
            <family val="2"/>
          </rPr>
          <t xml:space="preserve">
</t>
        </r>
        <r>
          <rPr>
            <sz val="8"/>
            <color indexed="81"/>
            <rFont val="Tahoma"/>
            <family val="2"/>
          </rPr>
          <t xml:space="preserve">Estaba programado 32,000 que se  trasladan al Plan Dptal de  Educación Ambiental
Los recursos estan presupuestados en el proyecto general
</t>
        </r>
      </text>
    </comment>
    <comment ref="P56" authorId="0">
      <text>
        <r>
          <rPr>
            <b/>
            <sz val="9"/>
            <color indexed="81"/>
            <rFont val="Tahoma"/>
            <family val="2"/>
          </rPr>
          <t>Planeamiento_2:</t>
        </r>
        <r>
          <rPr>
            <sz val="9"/>
            <color indexed="81"/>
            <rFont val="Tahoma"/>
            <family val="2"/>
          </rPr>
          <t xml:space="preserve">
90+18 (2016)+25 (2017)</t>
        </r>
      </text>
    </comment>
    <comment ref="P57" authorId="0">
      <text>
        <r>
          <rPr>
            <b/>
            <sz val="9"/>
            <color indexed="81"/>
            <rFont val="Tahoma"/>
            <family val="2"/>
          </rPr>
          <t>Planeamiento_2:</t>
        </r>
        <r>
          <rPr>
            <sz val="9"/>
            <color indexed="81"/>
            <rFont val="Tahoma"/>
            <family val="2"/>
          </rPr>
          <t xml:space="preserve">
300+41</t>
        </r>
      </text>
    </comment>
    <comment ref="P58" authorId="0">
      <text>
        <r>
          <rPr>
            <b/>
            <sz val="9"/>
            <color indexed="81"/>
            <rFont val="Tahoma"/>
            <family val="2"/>
          </rPr>
          <t>Planeamiento_2:</t>
        </r>
        <r>
          <rPr>
            <sz val="9"/>
            <color indexed="81"/>
            <rFont val="Tahoma"/>
            <family val="2"/>
          </rPr>
          <t xml:space="preserve">
4200+400</t>
        </r>
      </text>
    </comment>
    <comment ref="Y62" authorId="2">
      <text>
        <r>
          <rPr>
            <b/>
            <sz val="9"/>
            <color indexed="81"/>
            <rFont val="Tahoma"/>
            <family val="2"/>
          </rPr>
          <t>usuario:</t>
        </r>
        <r>
          <rPr>
            <sz val="9"/>
            <color indexed="81"/>
            <rFont val="Tahoma"/>
            <family val="2"/>
          </rPr>
          <t xml:space="preserve">
los recursos se trasladaron a 2018 y 2019</t>
        </r>
      </text>
    </comment>
    <comment ref="P65" authorId="0">
      <text>
        <r>
          <rPr>
            <sz val="9"/>
            <color indexed="81"/>
            <rFont val="Tahoma"/>
            <family val="2"/>
          </rPr>
          <t xml:space="preserve">
88+24(2016)+24(2017)</t>
        </r>
      </text>
    </comment>
    <comment ref="P66" authorId="0">
      <text>
        <r>
          <rPr>
            <sz val="9"/>
            <color indexed="81"/>
            <rFont val="Tahoma"/>
            <family val="2"/>
          </rPr>
          <t xml:space="preserve">
1295+2508</t>
        </r>
      </text>
    </comment>
    <comment ref="P69" authorId="0">
      <text>
        <r>
          <rPr>
            <b/>
            <sz val="9"/>
            <color indexed="81"/>
            <rFont val="Tahoma"/>
            <family val="2"/>
          </rPr>
          <t>Planeamiento_2:</t>
        </r>
        <r>
          <rPr>
            <sz val="9"/>
            <color indexed="81"/>
            <rFont val="Tahoma"/>
            <family val="2"/>
          </rPr>
          <t xml:space="preserve">
4500+250</t>
        </r>
      </text>
    </comment>
    <comment ref="P70" authorId="0">
      <text>
        <r>
          <rPr>
            <sz val="9"/>
            <color indexed="81"/>
            <rFont val="Tahoma"/>
            <family val="2"/>
          </rPr>
          <t xml:space="preserve">
988+222</t>
        </r>
      </text>
    </comment>
    <comment ref="P76" authorId="0">
      <text>
        <r>
          <rPr>
            <b/>
            <sz val="9"/>
            <color indexed="81"/>
            <rFont val="Tahoma"/>
            <family val="2"/>
          </rPr>
          <t>Planeamiento_2:</t>
        </r>
        <r>
          <rPr>
            <sz val="9"/>
            <color indexed="81"/>
            <rFont val="Tahoma"/>
            <family val="2"/>
          </rPr>
          <t xml:space="preserve">
3497+894(2016)</t>
        </r>
      </text>
    </comment>
    <comment ref="P77" authorId="0">
      <text>
        <r>
          <rPr>
            <b/>
            <sz val="9"/>
            <color indexed="81"/>
            <rFont val="Tahoma"/>
            <family val="2"/>
          </rPr>
          <t>Planeamiento_2:</t>
        </r>
        <r>
          <rPr>
            <sz val="9"/>
            <color indexed="81"/>
            <rFont val="Tahoma"/>
            <family val="2"/>
          </rPr>
          <t xml:space="preserve">
233 (2015) +32(2016)+ 71(2017)</t>
        </r>
      </text>
    </comment>
    <comment ref="P79" authorId="0">
      <text>
        <r>
          <rPr>
            <b/>
            <sz val="9"/>
            <color indexed="81"/>
            <rFont val="Tahoma"/>
            <family val="2"/>
          </rPr>
          <t>Planeamiento_2:</t>
        </r>
        <r>
          <rPr>
            <sz val="9"/>
            <color indexed="81"/>
            <rFont val="Tahoma"/>
            <family val="2"/>
          </rPr>
          <t xml:space="preserve">
236(2015)+147(2017)</t>
        </r>
      </text>
    </comment>
    <comment ref="AL83" authorId="3">
      <text>
        <r>
          <rPr>
            <b/>
            <sz val="9"/>
            <color indexed="81"/>
            <rFont val="Tahoma"/>
            <family val="2"/>
          </rPr>
          <t>casa de la cultura 3:</t>
        </r>
        <r>
          <rPr>
            <sz val="9"/>
            <color indexed="81"/>
            <rFont val="Tahoma"/>
            <family val="2"/>
          </rPr>
          <t xml:space="preserve">
Recursos Estampilla Pro Cultura</t>
        </r>
      </text>
    </comment>
    <comment ref="AL84" authorId="3">
      <text>
        <r>
          <rPr>
            <b/>
            <sz val="9"/>
            <color indexed="81"/>
            <rFont val="Tahoma"/>
            <family val="2"/>
          </rPr>
          <t>casa de la cultura 3:</t>
        </r>
        <r>
          <rPr>
            <sz val="9"/>
            <color indexed="81"/>
            <rFont val="Tahoma"/>
            <family val="2"/>
          </rPr>
          <t xml:space="preserve">
Recursos Estampilla Pro Cultura</t>
        </r>
      </text>
    </comment>
    <comment ref="AL85" authorId="3">
      <text>
        <r>
          <rPr>
            <b/>
            <sz val="9"/>
            <color indexed="81"/>
            <rFont val="Tahoma"/>
            <family val="2"/>
          </rPr>
          <t>casa de la cultura 3:</t>
        </r>
        <r>
          <rPr>
            <sz val="9"/>
            <color indexed="81"/>
            <rFont val="Tahoma"/>
            <family val="2"/>
          </rPr>
          <t xml:space="preserve">
Recursos Estampilla Pro Cultura</t>
        </r>
      </text>
    </comment>
    <comment ref="S86" authorId="0">
      <text>
        <r>
          <rPr>
            <b/>
            <sz val="9"/>
            <color indexed="81"/>
            <rFont val="Tahoma"/>
            <family val="2"/>
          </rPr>
          <t>Planeamiento_2:</t>
        </r>
        <r>
          <rPr>
            <sz val="9"/>
            <color indexed="81"/>
            <rFont val="Tahoma"/>
            <family val="2"/>
          </rPr>
          <t xml:space="preserve">
Recursos de Estampilla Pro Cultura</t>
        </r>
      </text>
    </comment>
    <comment ref="AL89" authorId="3">
      <text>
        <r>
          <rPr>
            <b/>
            <sz val="9"/>
            <color indexed="81"/>
            <rFont val="Tahoma"/>
            <family val="2"/>
          </rPr>
          <t>casa de la cultura 3:</t>
        </r>
        <r>
          <rPr>
            <sz val="9"/>
            <color indexed="81"/>
            <rFont val="Tahoma"/>
            <family val="2"/>
          </rPr>
          <t xml:space="preserve">
Recursos de Estampilla Pro Cultura</t>
        </r>
      </text>
    </comment>
    <comment ref="AL92" authorId="3">
      <text>
        <r>
          <rPr>
            <b/>
            <sz val="9"/>
            <color indexed="81"/>
            <rFont val="Tahoma"/>
            <family val="2"/>
          </rPr>
          <t>casa de la cultura 3:</t>
        </r>
        <r>
          <rPr>
            <sz val="9"/>
            <color indexed="81"/>
            <rFont val="Tahoma"/>
            <family val="2"/>
          </rPr>
          <t xml:space="preserve">
Recursos de estampilla Pro Cultura</t>
        </r>
      </text>
    </comment>
  </commentList>
</comments>
</file>

<file path=xl/comments2.xml><?xml version="1.0" encoding="utf-8"?>
<comments xmlns="http://schemas.openxmlformats.org/spreadsheetml/2006/main">
  <authors>
    <author>planeacion_9</author>
    <author>DELL</author>
  </authors>
  <commentList>
    <comment ref="AI9" authorId="0">
      <text>
        <r>
          <rPr>
            <b/>
            <sz val="8"/>
            <color indexed="81"/>
            <rFont val="Tahoma"/>
            <family val="2"/>
          </rPr>
          <t>planeacion_9:</t>
        </r>
        <r>
          <rPr>
            <sz val="8"/>
            <color indexed="81"/>
            <rFont val="Tahoma"/>
            <family val="2"/>
          </rPr>
          <t xml:space="preserve">
EN OBSERVACIONES CARACTERIZAR LA POBLACION
</t>
        </r>
      </text>
    </comment>
    <comment ref="Y123" authorId="1">
      <text>
        <r>
          <rPr>
            <b/>
            <sz val="9"/>
            <color indexed="81"/>
            <rFont val="Tahoma"/>
            <family val="2"/>
          </rPr>
          <t>DELL:</t>
        </r>
        <r>
          <rPr>
            <sz val="9"/>
            <color indexed="81"/>
            <rFont val="Tahoma"/>
            <family val="2"/>
          </rPr>
          <t xml:space="preserve">
SE DISTRIBUYEN 125,351  DE 2016 PARA LOS 4 PERIODOS  </t>
        </r>
      </text>
    </comment>
    <comment ref="AB124" authorId="1">
      <text>
        <r>
          <rPr>
            <b/>
            <sz val="9"/>
            <color indexed="81"/>
            <rFont val="Tahoma"/>
            <family val="2"/>
          </rPr>
          <t>DELL:</t>
        </r>
        <r>
          <rPr>
            <sz val="9"/>
            <color indexed="81"/>
            <rFont val="Tahoma"/>
            <family val="2"/>
          </rPr>
          <t xml:space="preserve">
SE ADICIONAN RECUROS</t>
        </r>
      </text>
    </comment>
  </commentList>
</comments>
</file>

<file path=xl/comments3.xml><?xml version="1.0" encoding="utf-8"?>
<comments xmlns="http://schemas.openxmlformats.org/spreadsheetml/2006/main">
  <authors>
    <author>planeacion_9</author>
    <author>Cesar Becerra</author>
  </authors>
  <commentList>
    <comment ref="AI11" authorId="0">
      <text>
        <r>
          <rPr>
            <b/>
            <sz val="8"/>
            <color indexed="81"/>
            <rFont val="Tahoma"/>
            <family val="2"/>
          </rPr>
          <t>planeacion_9:</t>
        </r>
        <r>
          <rPr>
            <sz val="8"/>
            <color indexed="81"/>
            <rFont val="Tahoma"/>
            <family val="2"/>
          </rPr>
          <t xml:space="preserve">
EN OBSERVACIONES CARACTERIZAR LA POBLACION
</t>
        </r>
      </text>
    </comment>
    <comment ref="V14" authorId="1">
      <text>
        <r>
          <rPr>
            <sz val="9"/>
            <color indexed="81"/>
            <rFont val="Tahoma"/>
            <family val="2"/>
          </rPr>
          <t>$ 75.000.000 que estaban en cofinanciación</t>
        </r>
      </text>
    </comment>
    <comment ref="Q44" authorId="1">
      <text>
        <r>
          <rPr>
            <b/>
            <sz val="9"/>
            <color indexed="81"/>
            <rFont val="Tahoma"/>
            <family val="2"/>
          </rPr>
          <t>Hacienda redujo la disponibilidad en $20 millones</t>
        </r>
      </text>
    </comment>
  </commentList>
</comments>
</file>

<file path=xl/comments4.xml><?xml version="1.0" encoding="utf-8"?>
<comments xmlns="http://schemas.openxmlformats.org/spreadsheetml/2006/main">
  <authors>
    <author/>
  </authors>
  <commentList>
    <comment ref="AI11" authorId="0">
      <text>
        <r>
          <rPr>
            <sz val="11"/>
            <color rgb="FF000000"/>
            <rFont val="Calibri"/>
            <family val="2"/>
          </rPr>
          <t xml:space="preserve">planeacion_9:
EN OBSERVACIONES CARACTERIZAR LA POBLACION
</t>
        </r>
      </text>
    </comment>
  </commentList>
</comments>
</file>

<file path=xl/comments5.xml><?xml version="1.0" encoding="utf-8"?>
<comments xmlns="http://schemas.openxmlformats.org/spreadsheetml/2006/main">
  <authors>
    <author>planeacion_9</author>
    <author>HP</author>
    <author>USER</author>
    <author>My PC</author>
  </authors>
  <commentList>
    <comment ref="AI13" authorId="0">
      <text>
        <r>
          <rPr>
            <b/>
            <sz val="8"/>
            <color indexed="81"/>
            <rFont val="Tahoma"/>
            <family val="2"/>
          </rPr>
          <t>planeacion_9:</t>
        </r>
        <r>
          <rPr>
            <sz val="8"/>
            <color indexed="81"/>
            <rFont val="Tahoma"/>
            <family val="2"/>
          </rPr>
          <t xml:space="preserve">
EN OBSERVACIONES CARACTERIZAR LA POBLACION
</t>
        </r>
      </text>
    </comment>
    <comment ref="O15" authorId="1">
      <text>
        <r>
          <rPr>
            <b/>
            <sz val="12"/>
            <color indexed="81"/>
            <rFont val="Tahoma"/>
            <family val="2"/>
          </rPr>
          <t>HP:2016</t>
        </r>
        <r>
          <rPr>
            <sz val="12"/>
            <color indexed="81"/>
            <rFont val="Tahoma"/>
            <family val="2"/>
          </rPr>
          <t xml:space="preserve">
ACUEDUCTO DE LA SIERRA 70%
ACUEDUCTO PUERTO TEJADA 5%
ACUEDUCTO MIRANDA 40%
ACUEDUCTO CORINTO 40%
</t>
        </r>
        <r>
          <rPr>
            <b/>
            <sz val="12"/>
            <color indexed="81"/>
            <rFont val="Tahoma"/>
            <family val="2"/>
          </rPr>
          <t xml:space="preserve">2017
</t>
        </r>
        <r>
          <rPr>
            <sz val="12"/>
            <color indexed="81"/>
            <rFont val="Tahoma"/>
            <family val="2"/>
          </rPr>
          <t>ACUEDUCTO PUERTO TEJADA 70%
ACUEDUCTO SAN SEBASTIAN 5%
ACUEDUCTO LA SIERRA 95%</t>
        </r>
      </text>
    </comment>
    <comment ref="O25" authorId="1">
      <text>
        <r>
          <rPr>
            <b/>
            <sz val="12"/>
            <color indexed="81"/>
            <rFont val="Tahoma"/>
            <family val="2"/>
          </rPr>
          <t>HP:2016</t>
        </r>
        <r>
          <rPr>
            <sz val="12"/>
            <color indexed="81"/>
            <rFont val="Tahoma"/>
            <family val="2"/>
          </rPr>
          <t xml:space="preserve">
TIMBIO EL SALADITO 55%
TORIBIO LA PLAYA, SOTO, LA LUZ 55%
SANTADER QUINAMAYO ALEGRIAS 60%
JAMBALO 40%
</t>
        </r>
        <r>
          <rPr>
            <b/>
            <sz val="12"/>
            <color indexed="81"/>
            <rFont val="Tahoma"/>
            <family val="2"/>
          </rPr>
          <t xml:space="preserve">2017
</t>
        </r>
        <r>
          <rPr>
            <sz val="12"/>
            <color indexed="81"/>
            <rFont val="Tahoma"/>
            <family val="2"/>
          </rPr>
          <t>TIMBIO SALADITO 82%
TORIBIO LA PLAYA, SOTO, LA LUZ 55%
SANTANDER QUINAMAYO 95%
JAMBALO 70%</t>
        </r>
      </text>
    </comment>
    <comment ref="O31" authorId="1">
      <text>
        <r>
          <rPr>
            <b/>
            <sz val="12"/>
            <color indexed="81"/>
            <rFont val="Tahoma"/>
            <family val="2"/>
          </rPr>
          <t>HP:2016</t>
        </r>
        <r>
          <rPr>
            <sz val="12"/>
            <color indexed="81"/>
            <rFont val="Tahoma"/>
            <family val="2"/>
          </rPr>
          <t xml:space="preserve">
ESTUDIOS PIENDAMO, MORALES LA TOMA 65%
</t>
        </r>
      </text>
    </comment>
    <comment ref="O40" authorId="1">
      <text>
        <r>
          <rPr>
            <b/>
            <sz val="12"/>
            <color indexed="81"/>
            <rFont val="Tahoma"/>
            <family val="2"/>
          </rPr>
          <t>HP:</t>
        </r>
        <r>
          <rPr>
            <sz val="12"/>
            <color indexed="81"/>
            <rFont val="Tahoma"/>
            <family val="2"/>
          </rPr>
          <t xml:space="preserve">2016
ALCANTARILLADO PADILLA 75%
ALCANTARILLADO CALDONO 60%
ALCANTARILLADO GUACHENE 40%
ALCANTARILLADO BOLIVAR 80%
</t>
        </r>
        <r>
          <rPr>
            <b/>
            <sz val="12"/>
            <color indexed="81"/>
            <rFont val="Tahoma"/>
            <family val="2"/>
          </rPr>
          <t>2017</t>
        </r>
        <r>
          <rPr>
            <sz val="12"/>
            <color indexed="81"/>
            <rFont val="Tahoma"/>
            <family val="2"/>
          </rPr>
          <t xml:space="preserve">
BOLIVAR 95% 
PADILLA 90%
</t>
        </r>
      </text>
    </comment>
    <comment ref="O55" authorId="1">
      <text>
        <r>
          <rPr>
            <b/>
            <sz val="9"/>
            <color indexed="81"/>
            <rFont val="Tahoma"/>
            <family val="2"/>
          </rPr>
          <t xml:space="preserve">HP:2016
</t>
        </r>
        <r>
          <rPr>
            <sz val="12"/>
            <color indexed="81"/>
            <rFont val="Tahoma"/>
            <family val="2"/>
          </rPr>
          <t xml:space="preserve">REHABILITACION ACUEDUCTO EL CARMELO SANTA ROSA
</t>
        </r>
        <r>
          <rPr>
            <b/>
            <sz val="12"/>
            <color indexed="81"/>
            <rFont val="Tahoma"/>
            <family val="2"/>
          </rPr>
          <t>2017</t>
        </r>
        <r>
          <rPr>
            <sz val="12"/>
            <color indexed="81"/>
            <rFont val="Tahoma"/>
            <family val="2"/>
          </rPr>
          <t xml:space="preserve">
ARBOLEDAS MERCADERES
</t>
        </r>
        <r>
          <rPr>
            <sz val="9"/>
            <color indexed="81"/>
            <rFont val="Tahoma"/>
            <family val="2"/>
          </rPr>
          <t xml:space="preserve">
</t>
        </r>
      </text>
    </comment>
    <comment ref="O68" authorId="1">
      <text>
        <r>
          <rPr>
            <b/>
            <sz val="12"/>
            <color indexed="81"/>
            <rFont val="Tahoma"/>
            <family val="2"/>
          </rPr>
          <t xml:space="preserve">HP:2016
</t>
        </r>
        <r>
          <rPr>
            <sz val="12"/>
            <color indexed="81"/>
            <rFont val="Tahoma"/>
            <family val="2"/>
          </rPr>
          <t xml:space="preserve">COMPONENTE INDIGENA 0%
</t>
        </r>
        <r>
          <rPr>
            <b/>
            <sz val="12"/>
            <color indexed="81"/>
            <rFont val="Tahoma"/>
            <family val="2"/>
          </rPr>
          <t>2017</t>
        </r>
        <r>
          <rPr>
            <sz val="12"/>
            <color indexed="81"/>
            <rFont val="Tahoma"/>
            <family val="2"/>
          </rPr>
          <t xml:space="preserve">
LAVEGA 50%
SILVIA USENDA 50%
CARGA CHIQUILLOS TOTORO 10%
PATIA REGIONAL 50%
TORIBIO 40%
PURACE 60%
PAEZ COHETANDO 40%
JAMBALO ZONA BAJA 60%
</t>
        </r>
      </text>
    </comment>
    <comment ref="O87" authorId="1">
      <text>
        <r>
          <rPr>
            <b/>
            <sz val="12"/>
            <color indexed="81"/>
            <rFont val="Tahoma"/>
            <family val="2"/>
          </rPr>
          <t xml:space="preserve">HP:2016
</t>
        </r>
        <r>
          <rPr>
            <sz val="12"/>
            <color indexed="81"/>
            <rFont val="Tahoma"/>
            <family val="2"/>
          </rPr>
          <t xml:space="preserve">3,74% EJECUTADO 
</t>
        </r>
        <r>
          <rPr>
            <b/>
            <sz val="12"/>
            <color indexed="81"/>
            <rFont val="Tahoma"/>
            <family val="2"/>
          </rPr>
          <t>2017</t>
        </r>
        <r>
          <rPr>
            <sz val="9"/>
            <color indexed="81"/>
            <rFont val="Tahoma"/>
            <family val="2"/>
          </rPr>
          <t xml:space="preserve">
</t>
        </r>
      </text>
    </comment>
    <comment ref="O89" authorId="1">
      <text>
        <r>
          <rPr>
            <b/>
            <sz val="12"/>
            <color indexed="81"/>
            <rFont val="Tahoma"/>
            <family val="2"/>
          </rPr>
          <t xml:space="preserve">HP:2017
</t>
        </r>
        <r>
          <rPr>
            <sz val="12"/>
            <color indexed="81"/>
            <rFont val="Tahoma"/>
            <family val="2"/>
          </rPr>
          <t xml:space="preserve">ENTREGA DE VEHICULOS COMPACTADORES PARA APOYAR EL PROCESO DE TRANSPORTE DE RESIDUOS SOLIDOS, MUNICIPIOS DE MERCADERES, SANTANDER DE QUILICHAO Y CAJIBIO.
</t>
        </r>
      </text>
    </comment>
    <comment ref="O103" authorId="1">
      <text>
        <r>
          <rPr>
            <b/>
            <sz val="9"/>
            <color indexed="81"/>
            <rFont val="Tahoma"/>
            <family val="2"/>
          </rPr>
          <t>HP:2016
PTAR padilla 75%
2017
PADILLA 100%</t>
        </r>
        <r>
          <rPr>
            <sz val="9"/>
            <color indexed="81"/>
            <rFont val="Tahoma"/>
            <family val="2"/>
          </rPr>
          <t xml:space="preserve">
</t>
        </r>
      </text>
    </comment>
    <comment ref="AJ113" authorId="2">
      <text>
        <r>
          <rPr>
            <b/>
            <sz val="9"/>
            <color indexed="81"/>
            <rFont val="Tahoma"/>
            <family val="2"/>
          </rPr>
          <t>USER:</t>
        </r>
        <r>
          <rPr>
            <sz val="9"/>
            <color indexed="81"/>
            <rFont val="Tahoma"/>
            <family val="2"/>
          </rPr>
          <t xml:space="preserve">
Valores registrados en el formato de plan de accion 2017 tecnica</t>
        </r>
      </text>
    </comment>
    <comment ref="AG127" authorId="2">
      <text>
        <r>
          <rPr>
            <b/>
            <sz val="9"/>
            <color indexed="81"/>
            <rFont val="Tahoma"/>
            <family val="2"/>
          </rPr>
          <t>USER:
NO SE EVIDENCIA REGISTRO EN EL FORMATO PLAN DE ACCION 2017 29/09/16</t>
        </r>
      </text>
    </comment>
    <comment ref="O130" authorId="1">
      <text>
        <r>
          <rPr>
            <b/>
            <sz val="12"/>
            <color indexed="81"/>
            <rFont val="Tahoma"/>
            <family val="2"/>
          </rPr>
          <t xml:space="preserve">HP:2016
</t>
        </r>
        <r>
          <rPr>
            <sz val="12"/>
            <color indexed="81"/>
            <rFont val="Tahoma"/>
            <family val="2"/>
          </rPr>
          <t xml:space="preserve">PROYECTO LA SIERRA
167 habitantes
</t>
        </r>
        <r>
          <rPr>
            <b/>
            <sz val="12"/>
            <color indexed="81"/>
            <rFont val="Tahoma"/>
            <family val="2"/>
          </rPr>
          <t>2017</t>
        </r>
        <r>
          <rPr>
            <sz val="12"/>
            <color indexed="81"/>
            <rFont val="Tahoma"/>
            <family val="2"/>
          </rPr>
          <t xml:space="preserve">
LA SIERRA 95%
PUERTO TEJADA CON 60% DE EJECUCION
660  HABITANTES, LA SIERRA 167 Y PUERTO TEJADA 493 HABITANTES</t>
        </r>
      </text>
    </comment>
    <comment ref="O133" authorId="1">
      <text>
        <r>
          <rPr>
            <b/>
            <sz val="12"/>
            <color indexed="81"/>
            <rFont val="Tahoma"/>
            <family val="2"/>
          </rPr>
          <t xml:space="preserve">HP:2016
</t>
        </r>
        <r>
          <rPr>
            <sz val="12"/>
            <color indexed="81"/>
            <rFont val="Tahoma"/>
            <family val="2"/>
          </rPr>
          <t xml:space="preserve">TORIBIO LA PLAYA 3250 BENEFICIARIOS CON EJECUCION DEL 55%
</t>
        </r>
      </text>
    </comment>
    <comment ref="AI134" authorId="3">
      <text>
        <r>
          <rPr>
            <sz val="10"/>
            <color indexed="81"/>
            <rFont val="Tahoma"/>
            <family val="2"/>
          </rPr>
          <t xml:space="preserve">POBLACION DANE RURAL: 26.503 HBTS
Genero : 
Hombres: 1808 personas
Mujeres:1762 personas
Edades:
0-6 años: 626 personas
7-14 años: 418 personas
15-17 años: 362 personas
18-28 años:1073 pers.
27-59 años: 716 pers
60 en adelante: 375b pers.
Grupos Etnicos: Sin Inf.
Poblacion Vulnerable: Sin Inf.
</t>
        </r>
        <r>
          <rPr>
            <sz val="9"/>
            <color indexed="81"/>
            <rFont val="Tahoma"/>
            <family val="2"/>
          </rPr>
          <t xml:space="preserve">
</t>
        </r>
      </text>
    </comment>
    <comment ref="O138" authorId="1">
      <text>
        <r>
          <rPr>
            <b/>
            <sz val="12"/>
            <color indexed="81"/>
            <rFont val="Tahoma"/>
            <family val="2"/>
          </rPr>
          <t xml:space="preserve">HP:2016
</t>
        </r>
        <r>
          <rPr>
            <sz val="12"/>
            <color indexed="81"/>
            <rFont val="Tahoma"/>
            <family val="2"/>
          </rPr>
          <t>BOLIVAR 355 HABITANTES, CON EJECUCION 80%
CALOTO 358 HABITANTES
2017 BOLIVAR 355 HABITANTES</t>
        </r>
        <r>
          <rPr>
            <b/>
            <sz val="12"/>
            <color indexed="81"/>
            <rFont val="Tahoma"/>
            <family val="2"/>
          </rPr>
          <t xml:space="preserve">
</t>
        </r>
        <r>
          <rPr>
            <sz val="9"/>
            <color indexed="81"/>
            <rFont val="Tahoma"/>
            <family val="2"/>
          </rPr>
          <t xml:space="preserve">
</t>
        </r>
      </text>
    </comment>
    <comment ref="AI138" authorId="3">
      <text>
        <r>
          <rPr>
            <sz val="10"/>
            <color indexed="81"/>
            <rFont val="Tahoma"/>
            <family val="2"/>
          </rPr>
          <t>POBLACION DANE URBANO; 5.280 HBTS</t>
        </r>
        <r>
          <rPr>
            <sz val="9"/>
            <color indexed="81"/>
            <rFont val="Tahoma"/>
            <family val="2"/>
          </rPr>
          <t xml:space="preserve">
Genero : 
Hombres: 4486 personas
Mujeres: 4210 personas
Edades:
0-6 años: 1.320 personas
7-14 años:1.201 personas
15-17 años: 858 personas
18-28 años: 2.000 pers.
27-59 años: 2.303 pers.
Grupos Etnicos: Sin Inf.
Poblacion Vulnerable: Sin Inf</t>
        </r>
      </text>
    </comment>
  </commentList>
</comments>
</file>

<file path=xl/sharedStrings.xml><?xml version="1.0" encoding="utf-8"?>
<sst xmlns="http://schemas.openxmlformats.org/spreadsheetml/2006/main" count="11070" uniqueCount="2446">
  <si>
    <t>GOBERNACION DEL CAUCA</t>
  </si>
  <si>
    <t>OFICINA ASESORA DE PLANEACIÓN</t>
  </si>
  <si>
    <t>PLAN DEPARTAMENTAL DE DESARROLLO "CAUCA, TERRITORIO DE PAZ"</t>
  </si>
  <si>
    <t>EJE</t>
  </si>
  <si>
    <t xml:space="preserve">COMPONENTE </t>
  </si>
  <si>
    <t>META DE RESULTADO</t>
  </si>
  <si>
    <t>INDICADOR DE RESULTADO</t>
  </si>
  <si>
    <t>LINEA DE BASE META DE RESULTADO A 2015</t>
  </si>
  <si>
    <t xml:space="preserve">PROGRAMA </t>
  </si>
  <si>
    <t>OBJETIVO DEL PROGRAMA</t>
  </si>
  <si>
    <t>META DE PRODUCTO</t>
  </si>
  <si>
    <t>INDICADOR DE PRODUCTO</t>
  </si>
  <si>
    <t>LINEA DE BASE META DE PRODUCTO A 2015</t>
  </si>
  <si>
    <t>TIPO DE META (Mantenimiento, Incremento, Reducción)</t>
  </si>
  <si>
    <t>VALOR META  AL CUATRIENIO</t>
  </si>
  <si>
    <t>plan indicativo</t>
  </si>
  <si>
    <t>META DE PRODUCTO VIGENCIA 2018</t>
  </si>
  <si>
    <t>RECURSOS PROGRAMADOS POR META VIGENCIA 2018 (MILES DE PESOS)</t>
  </si>
  <si>
    <t>FUENTES DE FINANCIACION (MILES DE PESOS)</t>
  </si>
  <si>
    <t>NOMBRE DEL PROYECTO</t>
  </si>
  <si>
    <t>CODIGO SSEPI</t>
  </si>
  <si>
    <t>MUNICIPIOS BENEFICIDOS</t>
  </si>
  <si>
    <t>SUBREGIÓN</t>
  </si>
  <si>
    <t>POBLACION BENEFICIADA</t>
  </si>
  <si>
    <t>RECURSOS POR PROYECTO PROGRAMADOS VIGENCIA 2018 (MILES DE PESOS)</t>
  </si>
  <si>
    <t>PRODUCTOS DEL PROYECTO</t>
  </si>
  <si>
    <t>TIEMPO DE EJECUCION  (MESES)</t>
  </si>
  <si>
    <t>RESPONSABLE (Cargo y tipo de vinculación)</t>
  </si>
  <si>
    <t>OBSERVACIONES</t>
  </si>
  <si>
    <t>DEPENDENCIA RESPONSABLE</t>
  </si>
  <si>
    <t>NOMBRE</t>
  </si>
  <si>
    <t>VALOR ACTUAL (2017)</t>
  </si>
  <si>
    <t>RECURSOS PROPIOS</t>
  </si>
  <si>
    <t>IMPUESTO AL CONSUMO DE TELEFONIA MOVIL</t>
  </si>
  <si>
    <t>IMPUESTO AL CONSUMO DE TABACO</t>
  </si>
  <si>
    <t>SISTEMA GENERAL DE PARTICIPACIONES</t>
  </si>
  <si>
    <t>FCR</t>
  </si>
  <si>
    <t>REGALIAS DIRECTAS</t>
  </si>
  <si>
    <t xml:space="preserve">COOPERACIÓN INTERNACIONAL </t>
  </si>
  <si>
    <t>PRESUPUESTO GENERAL DE LA NACIÓN</t>
  </si>
  <si>
    <t>COFINANCIACION</t>
  </si>
  <si>
    <t>OTROS RECURSOS DE GESTIÓN</t>
  </si>
  <si>
    <t>RECURSOS DE CONCURRENCIA</t>
  </si>
  <si>
    <t>RECURSOS VIGENCIAS ANTERIORES</t>
  </si>
  <si>
    <t>E</t>
  </si>
  <si>
    <t>F</t>
  </si>
  <si>
    <t>M</t>
  </si>
  <si>
    <t>A</t>
  </si>
  <si>
    <t>J</t>
  </si>
  <si>
    <t>S</t>
  </si>
  <si>
    <t>O</t>
  </si>
  <si>
    <t>N</t>
  </si>
  <si>
    <t>D</t>
  </si>
  <si>
    <t>Territorios de Paz y para el Buen Vivir</t>
  </si>
  <si>
    <t>Desarrollo Humano Integral</t>
  </si>
  <si>
    <t>Sostener en 100% la Tasa de Cobertura Bruta en los establecimientos educativos oficiales.</t>
  </si>
  <si>
    <t>Tasa de Cobertura Bruta en los establecimientos educativos oficiales</t>
  </si>
  <si>
    <t>Cobertura Educativa para La Paz.</t>
  </si>
  <si>
    <t>Garantizar el derecho fundamental a la educación en todos los niveles del sector, con criterios de equidad, inclusión, pertinencia y oportunidad a través de la aplicación de estrategias administrativas y metodológicas dirigidas a niños, niñas, adolescentes, jóvenes y adultos.</t>
  </si>
  <si>
    <t>Sostener a 218.251 estudiantes en cobertura bruta en los niveles de preescolar, primaria, secundaria y media en los establecimientos educativos de carácter oficial</t>
  </si>
  <si>
    <t xml:space="preserve">Número de estudiantes en cobertura bruta en los niveles de preescolar, primaria, secundaria y media en los establecimientos educativos de carácter oficial </t>
  </si>
  <si>
    <t>Mantenimiento</t>
  </si>
  <si>
    <t>N/A</t>
  </si>
  <si>
    <t>41 Municipios</t>
  </si>
  <si>
    <t>7 Subregiones</t>
  </si>
  <si>
    <t>La Población beneficiada, esta sujeta a la matricula que se realice en la vigencia 2018.</t>
  </si>
  <si>
    <t>x</t>
  </si>
  <si>
    <t>Fernando Javier Delgado Bolaños Líder Cobertura Propiedad</t>
  </si>
  <si>
    <t>El cumplimiento de la meta está sujeta a la variación de la matrícula en la vigencia.</t>
  </si>
  <si>
    <t>Secretaría de Educación y Cultura</t>
  </si>
  <si>
    <t>Incrementar en 0,5% la Tasa de Cobertura Neta en los establecimientos educativos oficiales.</t>
  </si>
  <si>
    <t>Tasa de Cobertura Neta en los establecimientos educativos oficiales</t>
  </si>
  <si>
    <t>Incrementar en 1.060 estudiantes en la Cobertura Neta para población en edades escolares realizando especial énfasis en el nivel de Educación Media.</t>
  </si>
  <si>
    <t xml:space="preserve">Número de estudiantes en la Cobertura Neta para población en edades escolares realizando especial énfasis en el nivel de Educación Media incrementado </t>
  </si>
  <si>
    <t>Incremento</t>
  </si>
  <si>
    <t xml:space="preserve">Mantener entre el 1,16% y el 2,0% la Tasa de Reprobación en los establecimientos educativos oficiales. </t>
  </si>
  <si>
    <t>Tasa de Reprobación en los establecimientos educativos oficiales</t>
  </si>
  <si>
    <t xml:space="preserve">Mantener en 2.788 estudiantes como límite para la Reprobación en los niveles de primaria, secundaria y media. </t>
  </si>
  <si>
    <t xml:space="preserve">Número de estudiantes mantenidos como límite para la Reprobación en los niveles de primaria, secundaria y media </t>
  </si>
  <si>
    <t>Retener el 85% los estudiantes reprobados en el sistema educativo oficial en los niveles de primaria, secundaria y media..</t>
  </si>
  <si>
    <t xml:space="preserve">Tasa de Repitencia </t>
  </si>
  <si>
    <t>Retener 2.063 estudiantes en el sistema educativo oficial  de los que reprobaron en los niveles de primaria, secundaria y media en los establecimientos educativos de carácter oficial.</t>
  </si>
  <si>
    <t>Número de estudiantes en el sistema educativo oficial  de los que reprobaron en los niveles de primaria, secundaria y media en los establecimientos educativos de carácter oficial</t>
  </si>
  <si>
    <t>Disminuir en 0,1% la Tasa de Deserción intra-anual  en los establecimientos educativos oficiales.</t>
  </si>
  <si>
    <t>Tasa de Deserción intra-anual</t>
  </si>
  <si>
    <t>Disminuir en 100 estudiantes la deserción Intra-anual en los niveles de primaria, secundaria y media</t>
  </si>
  <si>
    <t>Número de estudiantes que desertan del Sistema Educativo los niveles de primaria, secundaria y media.</t>
  </si>
  <si>
    <t>Disminuir en 1% la Tasa de Analfabetismo para personas de 15 años en adelante</t>
  </si>
  <si>
    <t>Tasa de Analfabetismo</t>
  </si>
  <si>
    <t xml:space="preserve">Vincular 1.000 personas iletradas de 15 años en adelante al Sistema Educativo oficial en el Departamento del Cauca para reducción del analfabetismo. </t>
  </si>
  <si>
    <t xml:space="preserve">Número de personas iletradas de 15 años en adelante vinculadas al Sistema Educativo oficial en el Departamento del Cauca para reducción del analfabetismo  </t>
  </si>
  <si>
    <t xml:space="preserve">Brindar continuidad a 30.000 estudiantes con el programa de educación para jóvenes y adultos de los Ciclos II al VI </t>
  </si>
  <si>
    <t>Número de estudiantes con el programa de educación para jóvenes y adultos de los Ciclos II al VI que se les brinda continuidad</t>
  </si>
  <si>
    <t xml:space="preserve">Atender a 163.535 estudiantes con el Programa de Alimentación Escolar en los establecimientos de carácter oficial </t>
  </si>
  <si>
    <t xml:space="preserve">Número de estudiantes con el Programa de Alimentación Escolar en los establecimientos de carácter oficial  atendidos </t>
  </si>
  <si>
    <t xml:space="preserve">Mantener en 163.535 el número de niños, niñas y jóvenes atendidos a través del Programa de Alimentación Escolar </t>
  </si>
  <si>
    <t xml:space="preserve">Número de niños, niñas y jóvenes atendidos a través del Programa de Alimentación Escolar </t>
  </si>
  <si>
    <t xml:space="preserve">Implementar 1 Modelo de Gestión de la Educación Inicial (MGEI) en la estructura organizacional de la Secretaría de Educación </t>
  </si>
  <si>
    <t>Número de Modelos de Gestión de la Educación Inicial (MGEI) en la estructura organizacional de la Secretaría de Educación  implementados</t>
  </si>
  <si>
    <t>Implementar 1 Modelo de Gestión de la Educación Inicial (MGEI) en la estructura organizacional de la Secretaría de Educación del Departamento del Cauca en beneficio del sector educativo articulado con las Políticas del Ministerio de Educación Nacional.</t>
  </si>
  <si>
    <t>Número de modelos de Gestión de la Educación Inicial (MGEI) en la estructura organizacional de la Secretaría de Educación del Departamento del Cauca en beneficio del sector educativo articulado con las Políticas del Ministerio de Educación Nacional implementados</t>
  </si>
  <si>
    <t xml:space="preserve">Garantizar al 100% de población víctima que solicite ingreso al sistema educativo el acceso y su permanencia </t>
  </si>
  <si>
    <t>Porcentaje de población víctima con acceso y permanencia al sistema educativo que soliciten ingreso garantizado</t>
  </si>
  <si>
    <t xml:space="preserve">Atender al 100% de las emergencias presentadas en los establecimientos educativos de carácter oficial por diferentes tipos de afectación en los municipios no certificados </t>
  </si>
  <si>
    <t>Porcentaje de las emergencias presentadas en los establecimientos educativos de carácter oficial por diferentes tipos de afectación en los municipios no certificados atendidas</t>
  </si>
  <si>
    <t>Implementar 566 Planes Escolares de Gestión del Riesgo en los establecimientos educativos oficiales en cumplimento de las Leyes 1448 de 2011 y 1523 de 2012</t>
  </si>
  <si>
    <t xml:space="preserve">Número de Planes Escolares de Gestión del Riesgo en los establecimientos educativos oficiales en cumplimento de las Leyes 1448 de 2011 y 1523 de 2012 implementados </t>
  </si>
  <si>
    <t>Actualizar 146 Planes Escolares de Gestión del Riesgo en establecimientos educativos oficiales</t>
  </si>
  <si>
    <t>Número de Planes Escolares de Gestión del Riesgo en establecimientos educativos oficiales actualizados.</t>
  </si>
  <si>
    <t xml:space="preserve">Formular 420 Planes Escolares de Gestión del Riesgo en establecimientos educativos oficiales </t>
  </si>
  <si>
    <t>Número de Planes Escolares de Gestión del Riesgo en establecimientos educativos oficiales formulados</t>
  </si>
  <si>
    <t xml:space="preserve">Intervenir la infraestructura física de 50 establecimientos educativos de municipios no certificados del Departamento del Cauca </t>
  </si>
  <si>
    <t xml:space="preserve">Número de infraestructura física de establecimientos educativos de municipios no certificados intervenidos  </t>
  </si>
  <si>
    <t>Ambientes y espacios escolares para la paz.</t>
  </si>
  <si>
    <t>Ofrecer ambientes y espacios escolares seguros, amigables con el medio ambiente que permitan prestar el servicio educativo en los establecimientos oficiales de los municipios no certificados del Departamento del Cauca.</t>
  </si>
  <si>
    <t>Construir y dotar 120 aulas en establecimientos educativos oficiales</t>
  </si>
  <si>
    <t>Número de aulas en establecimientos educativos oficiales construidas y dotadas</t>
  </si>
  <si>
    <t>Construcción de infraestructua educativa en las
 IE Marco Fidel Narvaez (Argelia)
IE Pueblo Nuevo Cipres ( El Tambo)
IE San Fernando de Melchor (Bolívar)
ERM Palma O pocos (Bolívar)</t>
  </si>
  <si>
    <t>NA</t>
  </si>
  <si>
    <t>Argelia,  
El Tambo, Bolívar</t>
  </si>
  <si>
    <t>Centro y Sur</t>
  </si>
  <si>
    <t>946 estudiantes</t>
  </si>
  <si>
    <t>Construcción de 43 Aulas Educativas distribuidas así:
Argelia   24, Bolívar   10,  El Tambo 11</t>
  </si>
  <si>
    <t xml:space="preserve">Ing.Juan Carlos Folleco Olave PE Provisional
Milton Muñoz, PU Provisional  y Jairo Emiro Dorado  PE Provisional  </t>
  </si>
  <si>
    <t>IE Marco Fidel Narvaez (Argelia)
Pueblo Nuevo Cipres ( El Tambo)
San Fernando de Melchor (Bolívar)
ERM Palma O pocos (Bolívar)
Se solicita mayor celeridad a las oficinas transversales para el cumplimiento de las metas.</t>
  </si>
  <si>
    <t>Construir 3 internados en establecimientos educativos oficiales</t>
  </si>
  <si>
    <t>Número de internados en establecimientos educativos oficiales construidos</t>
  </si>
  <si>
    <t>7.5</t>
  </si>
  <si>
    <t>Por definir</t>
  </si>
  <si>
    <t>Guapi Timbiqui y López de Micay</t>
  </si>
  <si>
    <t>Pacifica</t>
  </si>
  <si>
    <t>Se acumula la meta por que  el MEN no ha definido los recursos.</t>
  </si>
  <si>
    <t>Construir 3 ambientes de formación para programas técnicos, tecnológicos y de formación superior en establecimientos educativos oficiales.</t>
  </si>
  <si>
    <t>Número de ambientes de formación para programas técnicos, tecnológicos y de formación superior en establecimientos educativos oficiales construidos</t>
  </si>
  <si>
    <t>Inza y por definir</t>
  </si>
  <si>
    <t>Oriente y otra</t>
  </si>
  <si>
    <t>Se acumula la meta por falta de definición de la alta gerencia.</t>
  </si>
  <si>
    <t>Construir 5 aulas de informática en establecimientos educativos oficiales</t>
  </si>
  <si>
    <t>Número de aulas de informática en establecimientos educativos oficiales construidas</t>
  </si>
  <si>
    <t xml:space="preserve">Construcción de infraestructua educativa ( salas de informática)
IE Pueblo Nuevo Cipres ( El Tambo)
IE San Fernando de Melchor (Bolívar)
Palma o pocos ( Bolívar)
</t>
  </si>
  <si>
    <t>Bolívar
El Tambo
por Definir</t>
  </si>
  <si>
    <t>Construcción de 3 Aulas de Informática</t>
  </si>
  <si>
    <t>Construir 150 baterías sanitarias con tratamiento de aguas servidas en establecimientos educativos oficiales</t>
  </si>
  <si>
    <t>Número de baterías sanitarias con tratamiento de aguas servidas en establecimientos educativos oficiales construidas</t>
  </si>
  <si>
    <t>por definr</t>
  </si>
  <si>
    <t>Construcción de 98 Baterias Santarias</t>
  </si>
  <si>
    <t>Construcción de baterias Sanitarias,así:
IE Marco Fidel Narvaez  (Argelia)            3
IE. San Fernando de Melchor  (Bolívar)  2
ERM Palma o Pocos  (Bolívar)                  1
IE Cipres         (El Tambo)                           1
El resto por definir</t>
  </si>
  <si>
    <t>Intervenir 20 restaurantes escolares en establecimientos educativos oficiales</t>
  </si>
  <si>
    <t>Número de restaurantes escolares en establecimientos educativos oficiales intervenidos</t>
  </si>
  <si>
    <t>Construcción de restaurantes escolares en 13 sedes educativas de los municipios no certificados del Departamento del Cauca</t>
  </si>
  <si>
    <t xml:space="preserve">Construcción de 13 Restaurantes </t>
  </si>
  <si>
    <t>Construcción de Restaurantes Escolares,así:
IE. San Fernando de Melchor  (Bolívar)  1
ERM Palma o Pocos  (Bolívar)                  1
IE Cipres         (El Tambo)                           1
El resto por definir</t>
  </si>
  <si>
    <t>Construir 10 laboratorios en establecimientos educativos oficiales</t>
  </si>
  <si>
    <t>Número de laboratorios  en establecimientos educativos oficiales construidos</t>
  </si>
  <si>
    <t>Construcción de laboratorios en  8 sedes educativas de los municipios no certificados del Departamento del Cauca</t>
  </si>
  <si>
    <t>Construcción de laboratorios en  8 sedes</t>
  </si>
  <si>
    <t>Se acumula la meta por no ejecución en 2017
Construcción de laboratorios,así:
IE Marco Fidel Narvaez (Argelia)             2
IE. San Fernando de Melchor  (Bolívar)  1
IE Cipres         (El Tambo)                           1
El resto por definir</t>
  </si>
  <si>
    <t>Construir 6 polideportivos para establecimientos educativos oficiales.</t>
  </si>
  <si>
    <t>Número de polideportivos para establecimientos educativos oficiales construidos</t>
  </si>
  <si>
    <t>Construcción de polideportivos en 2 sedes educativas de los municipios no certificados del Departamento del Cauca</t>
  </si>
  <si>
    <t>Construcción de 2 polideportivos</t>
  </si>
  <si>
    <t>Se acumula la meta por no ejecución en 2017
Pueblo Nuevo Cipres ( El Tambo)    1
ERM Palma O pocos (Bolívar)          1</t>
  </si>
  <si>
    <t>Adecuar la infraestructura física de 25 sedes educativas oficiales</t>
  </si>
  <si>
    <t xml:space="preserve">Número de sedes educativas oficiales con adecuación de la  infraestructura física </t>
  </si>
  <si>
    <t>Adecuación de Infraestrucutra educativa  en 2 sedes educativas de Los municipios de ????</t>
  </si>
  <si>
    <t xml:space="preserve">Adecuación de Infraestrucutra educativa  en 2 sedes educativas </t>
  </si>
  <si>
    <t xml:space="preserve">Realizar en 10 sedes educativas oficiales  el mantenimiento de la infraestructura </t>
  </si>
  <si>
    <t>Número de sedes educativas oficiales  con mantenimiento de la infraestructura realizada</t>
  </si>
  <si>
    <t>Mantenimiento de Infraestructur Educativa</t>
  </si>
  <si>
    <t>Legalizar 50 predios de sedes educativas oficiales.</t>
  </si>
  <si>
    <t xml:space="preserve">Número de predios de sedes educativas oficiales legalizados </t>
  </si>
  <si>
    <t>Predios legalizados</t>
  </si>
  <si>
    <t xml:space="preserve">Realizar 5 estudios y diseños para construcción de infraestructura educativa. </t>
  </si>
  <si>
    <t>Número de estudios y diseños para construcción de infraestructura educativa realizados</t>
  </si>
  <si>
    <t>Estudios y diseños realizados</t>
  </si>
  <si>
    <t xml:space="preserve">Construir 35 aulas escolares musicales en sedes educativas oficiales </t>
  </si>
  <si>
    <t xml:space="preserve">Número de aulas escolares musicales en sedes educativas oficiales construidas </t>
  </si>
  <si>
    <t>Aumentar a 5.05  el índice sintético  en la Básica primaria</t>
  </si>
  <si>
    <t xml:space="preserve">Índice sintético en la Básica primaria mejorado </t>
  </si>
  <si>
    <t>4.55</t>
  </si>
  <si>
    <t>Cauca caminando hacia la excelencia educativa.</t>
  </si>
  <si>
    <t>Mejorar la calidad de la educación en los establecimientos educativos a través del acompañamiento, asistencia técnica y formación de los docentes y directivos docentes.</t>
  </si>
  <si>
    <t xml:space="preserve">Beneficiar a 4.300 nuevos estudiantes con la implementación de la Jornada Única </t>
  </si>
  <si>
    <t xml:space="preserve">Número de nuevos estudiantes beneficiados con la implementación de la Jornada Única </t>
  </si>
  <si>
    <t>Jornada Unica</t>
  </si>
  <si>
    <t>Almaguer, Patía y Timbio</t>
  </si>
  <si>
    <t>Centro, Sur, Macizo</t>
  </si>
  <si>
    <t>1300 Estudiantes</t>
  </si>
  <si>
    <t>1300 estudiantes se benefician de la implementación de la Jornada única</t>
  </si>
  <si>
    <t>Rosalbina Valdes Castillo PU Provisional
Fernando Murguetio - Técnico- Provisional</t>
  </si>
  <si>
    <t xml:space="preserve">Población rural, afro, mayoritaria y campesina. </t>
  </si>
  <si>
    <t xml:space="preserve"> Aumentar  a 4.92, el índice sintético de secundaría</t>
  </si>
  <si>
    <t>Índice sintético de secundaría mejorado</t>
  </si>
  <si>
    <t>4.18</t>
  </si>
  <si>
    <t>Beneficiar a 4.300 nuevos estudiantes con el Programa Todos Aprender (PTA)</t>
  </si>
  <si>
    <t>Número de nuevos estudiantes con el Programa Todos Aprender (PTA) beneficiados</t>
  </si>
  <si>
    <t xml:space="preserve">Rosalbina Valdes Castillo PU Provisional
Felipe Gonzalez, PU Provisional  </t>
  </si>
  <si>
    <t>La meta depende de los niños que ingresan al preescolar y del numero de IE que focalice el Men.</t>
  </si>
  <si>
    <t>Mejorar el  índice sintético en educación media a 5.08</t>
  </si>
  <si>
    <t>índice sintético en educación media mejorado</t>
  </si>
  <si>
    <t>4.52</t>
  </si>
  <si>
    <t>Implementar en 100 establecimientos educativos la estrategia de psicometría mejoramiento de las Pruebas Saber.</t>
  </si>
  <si>
    <t>Número de establecimientos educativos con la estrategia de psicometría implementada para el mejoramiento de las Pruebas Saber.</t>
  </si>
  <si>
    <t>SABER Cauca</t>
  </si>
  <si>
    <t>7 subregiones</t>
  </si>
  <si>
    <t>IE y CE</t>
  </si>
  <si>
    <t>Pruebas preparatorias</t>
  </si>
  <si>
    <t>Formar 450 docentes y directivos docentes en las evaluaciones anuales de desempeño (Decreto Ley 1278 de 2002)</t>
  </si>
  <si>
    <t>Número docentes y directivos docentes en las evaluaciones anuales de desempeño formados (Decreto Ley 1278 de 2002)</t>
  </si>
  <si>
    <t xml:space="preserve">Afro  
Mayoritario </t>
  </si>
  <si>
    <t>Evaluación de Desempeño Decreto 1278 debidamente cargada al aplicativo Humano</t>
  </si>
  <si>
    <t xml:space="preserve">Rosalbina Valdes Castillo PU Provisional
Deicy Yaned Restrepo Casallas, PU Propiedad
Rolando Danilo Velasco Morales; PU Propiedad </t>
  </si>
  <si>
    <t>Actualizar 400 sistemas de evaluación interna de estudiantes</t>
  </si>
  <si>
    <t>Número de sistemas de Evaluación interna de estudiantes actualizados</t>
  </si>
  <si>
    <t>SIE PARA LOS 41 MUNICIPIOS NO CERTIFICADOS DEL DEPARTAMENTO DEL Cauca</t>
  </si>
  <si>
    <t>Sistemas de Evaluación interna de estudiantes actualizados</t>
  </si>
  <si>
    <t>Implementar 1 Plan de Formación Territorial Docente.</t>
  </si>
  <si>
    <t>Número de Planes Territoriales de Formación Docente  implementados</t>
  </si>
  <si>
    <t>Plan territorial de formación docente</t>
  </si>
  <si>
    <t>Todas</t>
  </si>
  <si>
    <t>9685 docentes</t>
  </si>
  <si>
    <t>Un plan territorial de formación docente</t>
  </si>
  <si>
    <t>Rosalbina Valdes Castillo PU Provisional
Liliana Jacome Torrado - Profesional Universitario - Provisional</t>
  </si>
  <si>
    <t>Formar 450 docentes en la formulación e implementación de proyectos pedagógicos transversales</t>
  </si>
  <si>
    <t xml:space="preserve">Número de docentes formados en formulación e implementación de proyectos pedagógicos transversales </t>
  </si>
  <si>
    <t>Fortalecimiento de ejes transversales</t>
  </si>
  <si>
    <t>Patía, Sucre, Mercaderes, Florencia, Balboa, Bolivar, Argelia</t>
  </si>
  <si>
    <t>Sur</t>
  </si>
  <si>
    <t>135 docentes</t>
  </si>
  <si>
    <t>135 docentes formados  en la implementación de proyectos pedagógicos transversales</t>
  </si>
  <si>
    <t xml:space="preserve">Jose Alejandro Martinez Cerón  Técnico Administrativo- Provisional.
Calidad Educativa.
Alix Amanda Navia Meneses -Profesional Universitario- Propiedad 
Astrid Carolina Barrera - Contratista
</t>
  </si>
  <si>
    <t>Establecer directrices para la formulación de proyectos (costo, metas, objetivos, entre otros) de igual manera se solicita que los procesos administrativo se agilicen.</t>
  </si>
  <si>
    <t>Beneficiar a 650 docentes y directivos docentes con la realización de 4 foros educativos</t>
  </si>
  <si>
    <t>Número de docentes y directivos docentes beneficiados con la realización de 4 foros educativos</t>
  </si>
  <si>
    <t>Asistencia para la excelencia educativa en el Depto del Cauca</t>
  </si>
  <si>
    <t>41 municipios del Dpto Cauca</t>
  </si>
  <si>
    <t>Directivos docentes y docentes del departamento</t>
  </si>
  <si>
    <t>200 docentes y directivos docentes beneficiados con la realización de 1 foro educativo.</t>
  </si>
  <si>
    <t>Liliana Herrera,  Contratista</t>
  </si>
  <si>
    <t>Formar 500 agentes educativos, docentes y/o directivos docentes en lineamientos de la política pública de primera infancia y/o educación inicial</t>
  </si>
  <si>
    <t>Número de agentes educativos, docentes y/o directivos docentes en lineamientos de la política pública de primera infancia y/o educación inicial formados</t>
  </si>
  <si>
    <t xml:space="preserve">Fortalecimiento de educación inicial. </t>
  </si>
  <si>
    <t>140 agentes</t>
  </si>
  <si>
    <t>140 agentes educativos, docentes y/o directivos docentes formados  en lineamientos de la política pública de primera infancia y/o educación inicial.</t>
  </si>
  <si>
    <t>Rosalbina Valdes Castillo PU Provisional
Maryuri Luna Buitron- Contratista</t>
  </si>
  <si>
    <t>Formar 120 docentes  en Programa de Fortalecimiento de Competencias de Lenguas Extranjeras (PFCLE) - Bilingüismo</t>
  </si>
  <si>
    <t xml:space="preserve">Número de docentes con Programas de Fortalecimiento de Competencias de Lenguas Extranjeras (PFCLE) - Bilingüismo formados </t>
  </si>
  <si>
    <t xml:space="preserve">Cauca Bilingue </t>
  </si>
  <si>
    <t>35 docentes</t>
  </si>
  <si>
    <t>35 docentes formados en Competencias de Lenguas Extranjeras (PFCLE) - Bilingüismo</t>
  </si>
  <si>
    <t>Jose Alejandro Martinez Cerón  Técnico Administrativo- Provisional.</t>
  </si>
  <si>
    <t xml:space="preserve">Beneficiar 140 docentes con el programa excelencia docente en becas de maestría </t>
  </si>
  <si>
    <t xml:space="preserve">Número de docentes con el programa excelencia docente en becas de maestría beneficiados </t>
  </si>
  <si>
    <t>Programa de Becas excelencia docente</t>
  </si>
  <si>
    <t>Guapi, Santander de Quilichao, Cajibio, Paez</t>
  </si>
  <si>
    <t>Costa pacifica, norte y centro</t>
  </si>
  <si>
    <t>25 docentes de aula y tutores (pta)</t>
  </si>
  <si>
    <t xml:space="preserve">25 docentes beneficiados con el programa excelencia docente en becas de maestría </t>
  </si>
  <si>
    <t xml:space="preserve">Rolando Danilo Velasco Morales; PU Propiedad </t>
  </si>
  <si>
    <t>Sistematizar 40 experiencias significativas</t>
  </si>
  <si>
    <t>Número de experiencias significativas sistematizadas</t>
  </si>
  <si>
    <t>Fortalecimiento de las experiencias significativas identificadas en los EE de los municipios no certificados del Dpto del Cauca</t>
  </si>
  <si>
    <t>por definir</t>
  </si>
  <si>
    <t>Experiencias significativas acompañadas y cargas en el portal de Colombia Aprende</t>
  </si>
  <si>
    <t xml:space="preserve">Rosalbina Valdes Castillo PU Provisional
</t>
  </si>
  <si>
    <t>Acompañar 34 nuevos establecimientos educativos con el programa Fortalecimiento de la Educación Básica y Media (FOCEB)</t>
  </si>
  <si>
    <t xml:space="preserve">Número de nuevos establecimientos educativos acompañados con el programa Fortalecimiento de la Educación Básica y Media (FOCEB) </t>
  </si>
  <si>
    <t>Fortalecimiento de la educación basica y media en 64 establecimientos educativos</t>
  </si>
  <si>
    <t>Acompañamiento a 64 establecimientos educativos con el programa Fortalecimiento de la Educación Básica y Media (FOCEB)</t>
  </si>
  <si>
    <t>Rosalbina Valdes Castillo PU Provisional</t>
  </si>
  <si>
    <t>Este proyecto tiene una medida de suspensión de giros por lo tanto esta por definir</t>
  </si>
  <si>
    <t>Integrar 20 nuevos establecimientos educativos en la red de dinamizadores de Proyectos Ambientales Escolares (REDEPRAE).</t>
  </si>
  <si>
    <t xml:space="preserve">Número de nuevos establecimientos educativos integrados en la red de dinamizadores de Proyectos Ambientales Escolares (REDEPRAE) </t>
  </si>
  <si>
    <t>Rosalbina Valdes Castillo PU Provisional
Alejandro Martinez - Técnico Administrativo Provisional</t>
  </si>
  <si>
    <t xml:space="preserve">Esta meta se cumple en el 2017 por lo tanto no se programa meta 2018 y 2019.
</t>
  </si>
  <si>
    <t>Resignificar 120 Proyectos Educativos Institucionales - PEI en población mayoritaria</t>
  </si>
  <si>
    <t xml:space="preserve">Número de Proyectos Educativos Institucionales - PEI en población mayoritaria resignificados </t>
  </si>
  <si>
    <t xml:space="preserve">Resignificación de los proyectos eductaivos institucionales de los establecimientos educativos oficiales y privados del Departamento del Cauca. </t>
  </si>
  <si>
    <t>Piamonte, Santa Rosa
San Sebastián, Morales, La Sierra, La Vega, Argelia, Almaguer, Balboa, Sucre</t>
  </si>
  <si>
    <r>
      <t>Sur y Piedemonte</t>
    </r>
    <r>
      <rPr>
        <u/>
        <sz val="11"/>
        <color theme="1"/>
        <rFont val="Calibri"/>
        <family val="2"/>
        <scheme val="minor"/>
      </rPr>
      <t xml:space="preserve"> A</t>
    </r>
    <r>
      <rPr>
        <sz val="11"/>
        <color theme="1"/>
        <rFont val="Calibri"/>
        <family val="2"/>
        <scheme val="minor"/>
      </rPr>
      <t>manzónico</t>
    </r>
  </si>
  <si>
    <t xml:space="preserve">33792 estudiantes, docentes, padres de famila y directivos docentes por municipio. </t>
  </si>
  <si>
    <t>Resignificar 35 Proyectos Educativos Institucionales - PEI en población mayoritaria</t>
  </si>
  <si>
    <t>Rosalbina Valdes Castillo PU Provisional
Susuna Cucuñame - Contratista</t>
  </si>
  <si>
    <t xml:space="preserve">Se realizara el acercamiento con las ONGs y otras entidiades para alcanzar la meta de Resignificación de PEI </t>
  </si>
  <si>
    <t>Acompañar 160 establecimientos educativos en el  proceso de Ruta de Mejoramiento: Autoevaluación  Institucional y Plan de Mejoramiento Institucional- PMI  articulados al PAM</t>
  </si>
  <si>
    <t>Número de establecimientos educativos en el  proceso de Ruta de Mejoramiento: Autoevaluación  Institucional y Plan de Mejoramiento Institucional- PMI  articulados al PAM acompañados</t>
  </si>
  <si>
    <t>Rosalbina Valdes Castillo PU Provisional
Martha Quinchoa- Contratista</t>
  </si>
  <si>
    <t>Beneficiar 2.600 estudiantes en emprendimiento o acceso a educación terciaria</t>
  </si>
  <si>
    <t xml:space="preserve">Número de estudiantes en emprendimiento o acceso a educación terciaria beneficiados </t>
  </si>
  <si>
    <t>4.200 estudiantes beneficiados</t>
  </si>
  <si>
    <t>Transitando a la educación terciaria.</t>
  </si>
  <si>
    <t>Mejorar las competencias académicas y de emprendimiento en los estudiantes para acceder al sistema productivo o educación terciaria.</t>
  </si>
  <si>
    <t>Beneficiar 1.800 estudiantes con el acceso de los programas de educación terciaria y en los procesos de articulación de la media con la superior</t>
  </si>
  <si>
    <t xml:space="preserve">Número de estudiantes con el acceso de los programas de educación terciaria y en los procesos de articulación de la media con la superior beneficiados </t>
  </si>
  <si>
    <t>Formación en el Cauca Ser Estudioso cuenta</t>
  </si>
  <si>
    <t>1000 estudiantes</t>
  </si>
  <si>
    <t>Beneficiar 1000 estudiantes con el acceso de los programas de educación terciaria y en los procesos de articulación de la media con la superior</t>
  </si>
  <si>
    <t xml:space="preserve">Rosalbina Valdes Castillo PU Provisional
Fernando Murguetio - Técnico- Provisional Rolando Danilo Velasco Morales; PU Propiedad </t>
  </si>
  <si>
    <t>La población beneficiada se distribuye así:
82 por el Proyecto Ser Estudioso Cuenta POR VALOR DE 3.762.000
912 por Convenio SENA ( Esta pendiente por definir)</t>
  </si>
  <si>
    <t>Formar a 800 estudiantes de establecimientos educativos técnicos a través de la estrategia escuelas emprendedoras.</t>
  </si>
  <si>
    <t>Número de estudiantes de establecimientos educativos técnicos formados a través de la estrategia escuelas emprendedoras.</t>
  </si>
  <si>
    <t>Fortalecimiento de la educación media técnica a través de la estrategia de emprendimiento</t>
  </si>
  <si>
    <t>250 estudiantes</t>
  </si>
  <si>
    <t>250 estudiantes de establecimientos educativos técnicos formados a través de la estrategia escuelas emprendedoras.</t>
  </si>
  <si>
    <t>Fernando Murguetio - Técnico- Provisional</t>
  </si>
  <si>
    <t xml:space="preserve">Beneficiar 45.000 estudiantes con programas escolares incluyentes, diversos y en paz </t>
  </si>
  <si>
    <t xml:space="preserve">Número de estudiantes con programas escolares incluyentes, diversos y en paz beneficiados intervenida </t>
  </si>
  <si>
    <t xml:space="preserve">31.000 estudiantes </t>
  </si>
  <si>
    <t>Cauca diverso y en paz.</t>
  </si>
  <si>
    <t>Mejorar la calidad de la educación a través de la implementación de políticas que respetan y valoran la Diversidad y generan ambientes escolares incluyentes.</t>
  </si>
  <si>
    <t>Atender el 50% niños y niñas con necesidades educativas especiales en situación crítica</t>
  </si>
  <si>
    <t xml:space="preserve">Porcentaje de niños y niñas con necesidades educativas especiales en situación crítica atendidos </t>
  </si>
  <si>
    <t>17 Municipios</t>
  </si>
  <si>
    <t xml:space="preserve">Niños y niñas con en situación crítica atendidos </t>
  </si>
  <si>
    <t>Se espera lineamientos del MEN para posible ampliación de planta para atención a la población con discapacidad.</t>
  </si>
  <si>
    <t xml:space="preserve">Incrementar en 248 estudiantes matriculados en condición de discapacidad y/o talentos excepcionales beneficiados en el programa de inclusión </t>
  </si>
  <si>
    <t xml:space="preserve">Número de estudiantes matriculados en condición de discapacidad y/o talentos excepcionales beneficiados en el programa de inclusión </t>
  </si>
  <si>
    <t xml:space="preserve">Implementar 1 Plan Departamental de Educación Ambiental con enfoque diferencial </t>
  </si>
  <si>
    <t>Plan Departamental de Educación Ambiental con enfoque diferencial étnico implementado</t>
  </si>
  <si>
    <t>1 plan departamental de educación ambiental implementado.</t>
  </si>
  <si>
    <t>Se solicita que el valor por CTI se excluya ($8.000 mil millones) debido a que el proyecto no fue priorizado quedando un presupuesto de 112.000 CON RECURSOS PROPIOS QUE CORREPONDE AL TRASLADO de 64.000 de la meta de REPRAES 2018 y 2019 y 48.000 del mismo proyecto.</t>
  </si>
  <si>
    <t xml:space="preserve">Implementar  1 Política de Educación Rural (PER), beneficiando la población rural y campesina  </t>
  </si>
  <si>
    <t>Política de Educación Rural (PER), beneficiando la población rural y campesina implementada</t>
  </si>
  <si>
    <t>Construcción de Política Pública de educación rural</t>
  </si>
  <si>
    <t xml:space="preserve">Rosalbina Valdes Castillo - Lider Calidad Educativa - Provisional </t>
  </si>
  <si>
    <t>Beneficiar 1.200 estudiantes a través de la implementación del Plan de Educación Rural (PER), incluyendo modelos flexibles y población campesina</t>
  </si>
  <si>
    <t xml:space="preserve">Número de estudiantes beneficiados a través de la implementación del Plan de Educación Rural (PER), incluyendo modelos flexibles y población campesina </t>
  </si>
  <si>
    <t>Escuela Nueva (Modelo Flexible)</t>
  </si>
  <si>
    <t xml:space="preserve">Argelia, Buenos Aires, Caldono, El Tambo, Guapi, Patia, Rosas, Sotará, Balboa, Cajibio, Caloto, Guachene, Morales, Piedamo, Santander de Quilichao, Timbio. </t>
  </si>
  <si>
    <t xml:space="preserve">Sur, Norte, Centro, Costa Pacifica, </t>
  </si>
  <si>
    <t xml:space="preserve">382 estudiantes beneficados </t>
  </si>
  <si>
    <t>Acompañar a  200 establecimientos educativos a través de la construcción de Proyectos Etnoeducativos (Afro - PECA e Indígenas - SEIP).</t>
  </si>
  <si>
    <t xml:space="preserve">Número de establecimientos educativos acompañados a través de la construcción de Proyectos Etnoeducativos (Afro - PECA e Indígenas - SEIP) </t>
  </si>
  <si>
    <t>Fortalecimiento del proceso etnoeducativo afrocolombiano para visibilizar la transformación pluricultural de la sociedad caucana</t>
  </si>
  <si>
    <t>242.727 estudiantes</t>
  </si>
  <si>
    <t>Pendiente por definir cuando se contrate el ejecutor.</t>
  </si>
  <si>
    <t>Rosalbina Valdés Castillo Profesional Universitario.Líder de Calidad. 
Enelia Villegas Mina - Contratista Calidad Educativa-Provisional.
El presupuesto de la vigencia 2018 esta inmerso en el total del valor del proyecto.</t>
  </si>
  <si>
    <t>Este proyecto se encuentra en la etapas contractual y tiene una vigencia de 2 años (2017-2018)</t>
  </si>
  <si>
    <t>Beneficiar a 5.634 estudiantes de los establecimientos educativos con el programa Vive la Educación</t>
  </si>
  <si>
    <t xml:space="preserve">Número de estudiantes de los establecimientos educativos con el programa Vive la Educación beneficiados  </t>
  </si>
  <si>
    <t>Programa Vive la Educación</t>
  </si>
  <si>
    <t>Argelia, Balboa, Bolivar, El Tambo, Florencia, Guapi, Lopez de Micay, Mercaderes, Patia, Sucre, Timbiqui.</t>
  </si>
  <si>
    <t>Sur, Costa Pacifica, Centro</t>
  </si>
  <si>
    <t>594 estudiantes</t>
  </si>
  <si>
    <t xml:space="preserve">594 estudiantes de los establecimientos educativos se benefician con el programa Vive la Educación beneficiados  </t>
  </si>
  <si>
    <t>Rosalbina Valdés Castillo 
Liliana Patricia Jácome Torrado</t>
  </si>
  <si>
    <t>Implementar 1  política pública etnoeducativa para comunidades afrodescendientes</t>
  </si>
  <si>
    <t>Número de Política Públicas Etnoeducativas para comunidades afrodescendientes implementadas</t>
  </si>
  <si>
    <t>0.25</t>
  </si>
  <si>
    <t>Realización de foros para la conformación de mesas pedagógicas</t>
  </si>
  <si>
    <t>Guapi , Timbiquí , López de Micay ,Santander de Quilichao , Puerto Tejada , Villa Rica , Caloto , Padilla , Guachené , Suárez , Buenos Aires , Corinto , Miranda , Bolívar , Mercaderes ;Argelia , Paéz , Balboa , Morales , Cajibío , El Tambo , La Sierra , La Vega</t>
  </si>
  <si>
    <t xml:space="preserve">Occidente , sur , centro , norte , macizo </t>
  </si>
  <si>
    <t>27.816 estudiantes . Población afro.</t>
  </si>
  <si>
    <t>Politica Pública etnoeducativa para comunidades afrodescendientes implementadas</t>
  </si>
  <si>
    <t>Rosalbina Valdés .Profesional Universitario.Líder de Calidad. Provisional.
Janner Valencia Lasso - Contratista Calidad Educativa-</t>
  </si>
  <si>
    <t>Beneficiar a 21.000 estudiantes a través de la formación de docentes y directivos docentes en Prácticas Pedagógicas (derechos humanos, víctimas del conflicto armado, género, escuelas protectoras, escuela escenario de paz)</t>
  </si>
  <si>
    <t xml:space="preserve">Número de estudiantes beneficiados a través de la formación de docentes y directivos docentes en Prácticas Pedagógicas (derechos humanos, víctimas del conflicto armado, género, escuelas protectoras, escuela escenario de paz) </t>
  </si>
  <si>
    <t>Implementación Cauca diversa y en paz articulada con la construcción ciudadania</t>
  </si>
  <si>
    <t>Sujeto al número docentes participantes en procesos de formación</t>
  </si>
  <si>
    <t xml:space="preserve">7500 estudiantes beneficiados a través de la formación de docentes y directivos docentes en Prácticas Pedagógicas (derechos humanos, víctimas del conflicto armado, género, escuelas protectoras, escuela escenario de paz) </t>
  </si>
  <si>
    <t xml:space="preserve">Alix Amanda Navia Meneses -Profesional Universitario- Propiedad 
Rosalbina Valdés .Profesional Universitario.Líder de Calidad. Provisional.
</t>
  </si>
  <si>
    <t>La alta dirección defina por escrito la población objeto y presupuesto</t>
  </si>
  <si>
    <t>Generación de condiciones para la riqueza colectiva</t>
  </si>
  <si>
    <t>Innovación</t>
  </si>
  <si>
    <t>Fortalecer a 1.200 sedes educativas oficiales en el buen uso y apropiación de TIC´s.</t>
  </si>
  <si>
    <t xml:space="preserve">Número de sedes educativas oficiales fortalecidas con buen uso y apropiación de TIC´s     </t>
  </si>
  <si>
    <t>Navegando por el Cauca.</t>
  </si>
  <si>
    <t>Mejorar los ambientes de aprendizaje a través del uso y apropiación de las tecnologías de la información, comunicaciones e innovación.</t>
  </si>
  <si>
    <t>Beneficiar a 300 estudiantes con el Programa Ondas</t>
  </si>
  <si>
    <t xml:space="preserve">Número de estudiantes con el Programa Ondas beneficiados </t>
  </si>
  <si>
    <t>Aumentar en 219 el número de sedes oficiales con servicio de conectividad a internet y programas interactivos</t>
  </si>
  <si>
    <t>Número de sedes oficiales con servicio de conectividad a internet y programas interactivos aumentadas</t>
  </si>
  <si>
    <t>Mejorar la relación de 2 estudiantes por computador en el sector educativo oficial.</t>
  </si>
  <si>
    <t xml:space="preserve">Número de estudiantes por computador en el sector educativo oficial </t>
  </si>
  <si>
    <t>Capacitar al 30% de directivos docentes en la implantación, el uso y apropiación de los software desarrollados por la Secretaría de Educación y Cultura</t>
  </si>
  <si>
    <t>Porcentaje de directivos docentes capacitados en la implantación, el uso y apropiación de los software desarrollados por la Secretaría de Educación y Cultura</t>
  </si>
  <si>
    <t>Gestión e innovación educativa con TICs.</t>
  </si>
  <si>
    <t>Brindar infraestructura tecnológica, conectividad y formación en el uso y apropiación de los sistemas de información propios, que permitan mejorar los ambientes y canales de comunicación con los establecimientos educativos.</t>
  </si>
  <si>
    <t>Poner en funcionamiento 6 software desarrollados en la Secretaría de Educación y Cultura del Cauca</t>
  </si>
  <si>
    <t xml:space="preserve">Número de software desarrollados en la Secretaría de Educación y Cultura del Cauca puestos en funcionamiento </t>
  </si>
  <si>
    <t xml:space="preserve">Incremento </t>
  </si>
  <si>
    <t xml:space="preserve">12000 Docentes, directivos docentes y administrativos 
</t>
  </si>
  <si>
    <t>Juan Paulo Guzmán Florez - Lider servicios informaticos del sector educativo - provisional.
Oscar Pino - Contratista</t>
  </si>
  <si>
    <t>Servicios informaticos del sector educativo
Secretaría de Educación y Cultura</t>
  </si>
  <si>
    <t>Desarrollar 3 nuevos software para la Secretaría de Educación y Cultura del Cauca</t>
  </si>
  <si>
    <t>Número de Software para la Secretaría de Educación y Cultura del Cauca desarrollados</t>
  </si>
  <si>
    <t>Implementar un 50% del sistema de atención a Peticiones, Quejas, Respuestas y Denuncias (PQRD) para la Secretaría de Educación y Cultura del Cauca.</t>
  </si>
  <si>
    <t xml:space="preserve">Porcentaje del sistema de atención a Peticiones, Quejas, Respuestas y Denuncias (PQRD) para la Secretaría de Educación y Cultura del Cauca implementado </t>
  </si>
  <si>
    <t>41 MUNICIPIOS NO CERTIFICADOS</t>
  </si>
  <si>
    <t>TODAS</t>
  </si>
  <si>
    <t>Mayoritaria, Afrodescendiente, Indígena</t>
  </si>
  <si>
    <t>Alejandra M. Narváez Camayo - Profesional Universitario - Provisional</t>
  </si>
  <si>
    <t>Fortalecimiento de lo público, el buen gobierno y la participación</t>
  </si>
  <si>
    <t>Cultura Ciudadana de Gestión y de Servicio</t>
  </si>
  <si>
    <t>Mantener 4 macroprocesos certificados con ICONTEC del Sistema de Gestión de Calidad para la Secretaría de Educación y Cultura del Cauca</t>
  </si>
  <si>
    <t xml:space="preserve">Número de macroprocesos certificados con ICONTEC del Sistema de Gestión de Calidad para la Secretaría de Educación y Cultura del Cauca mantenidos  </t>
  </si>
  <si>
    <t>Fortalecimiento de la gestión institucional en el nivel central y los establecimientos educativos.</t>
  </si>
  <si>
    <t>Desarrollar estrategias y aplicar herramientas de gestión para mejorar la calidad en la prestación del servicio educativo, y lograr altos desempeños en los procesos de fortalecimiento institucional y administrativo; que incida con calidad, eficiencia, eficacia y efectividad en el desarrollo integral de las actividades del nivel central de la Secretaría de Educación y Cultura y en los establecimientos educativos oficiales de los municipios no certificados del Departamento del Cauca.</t>
  </si>
  <si>
    <t>X</t>
  </si>
  <si>
    <t>Humberto Fernández Jembuel - Profesional Universitario - Gestión de Calidad Provisional</t>
  </si>
  <si>
    <t xml:space="preserve">Ejecutar el 80% el Plan de Bienestar Laboral docente y administrativo dela Secretaría de Educación y Cultura </t>
  </si>
  <si>
    <t xml:space="preserve">Porcentaje del Plan de Bienestar Laboral docente y administrativo dela Secretaría de Educación y Cultura ejecutado </t>
  </si>
  <si>
    <r>
      <t xml:space="preserve">Capacitar a 3500 docentes y directivos docentes </t>
    </r>
    <r>
      <rPr>
        <sz val="11"/>
        <color rgb="FFFF0000"/>
        <rFont val="Calibri"/>
        <family val="2"/>
        <scheme val="minor"/>
      </rPr>
      <t>regidos</t>
    </r>
    <r>
      <rPr>
        <sz val="11"/>
        <rFont val="Calibri"/>
        <family val="2"/>
        <scheme val="minor"/>
      </rPr>
      <t xml:space="preserve"> y administrativos del sector educativo en inducción, reinducción, encuentro con rectores y prepensionados</t>
    </r>
  </si>
  <si>
    <r>
      <t xml:space="preserve">Número de docentes y directivos docentes </t>
    </r>
    <r>
      <rPr>
        <sz val="11"/>
        <color rgb="FFFF0000"/>
        <rFont val="Calibri"/>
        <family val="2"/>
        <scheme val="minor"/>
      </rPr>
      <t xml:space="preserve">regidos </t>
    </r>
    <r>
      <rPr>
        <sz val="11"/>
        <rFont val="Calibri"/>
        <family val="2"/>
        <scheme val="minor"/>
      </rPr>
      <t xml:space="preserve">y administrativos del sector educativo en inducción, reinducción, encuentro con rectores y prepensionados capacitados </t>
    </r>
  </si>
  <si>
    <r>
      <t>Número de docentes y directivos docentes</t>
    </r>
    <r>
      <rPr>
        <sz val="11"/>
        <color rgb="FFFF0000"/>
        <rFont val="Calibri"/>
        <family val="2"/>
        <scheme val="minor"/>
      </rPr>
      <t xml:space="preserve"> regidos</t>
    </r>
    <r>
      <rPr>
        <sz val="11"/>
        <rFont val="Calibri"/>
        <family val="2"/>
        <scheme val="minor"/>
      </rPr>
      <t xml:space="preserve"> y administrativos del sector educativo en inducción, reinducción, encuentro con rectores y prepensionados capacitados </t>
    </r>
  </si>
  <si>
    <t>CAPACITACIÓN DEL PERSONAL DOCENTE Y ADMINISTRATIVO PRÓXIMO AL RETIRO DEL SERVICIO LABORAL DE LA SECRETARIA DE EDUCACIÓN Y CULTURA DEL DEPARTAMENTO DEL CAUCA 2017 - 2018</t>
  </si>
  <si>
    <t xml:space="preserve">41 Municipios </t>
  </si>
  <si>
    <t xml:space="preserve">
Afro 80
Indígena 70
Mayoritaria 350 para un total de 500</t>
  </si>
  <si>
    <t>Docentes y Administrativos preparados para el retiro del servicio laboral</t>
  </si>
  <si>
    <t>Karen Viviana Pérez Profesional Universitario - Provisional (Inducción, reinducción y Prepesionados)
Elizabeth Cordoba Perugache- Profesional Universitario - Propiedad       ( Encuentro de Rectores)</t>
  </si>
  <si>
    <t>Con el relación al presupuesto a ejecutar en el proyecto de prepensionados se tiene estimado por valor de $76.000 
Y los proceso de inducción, reinducción y encuentro de rectores no requiere proyecto porque su recurso es del SGP con destinación específica para la ejecución del programa de Bienestar Laboral.</t>
  </si>
  <si>
    <t>Bienestar, Seguridad y Salud en el trabajo
Secretaría de Educación y Cultura</t>
  </si>
  <si>
    <t xml:space="preserve">Aumentar 456 docentes y directivos docentes que participan en los Juegos Deportivos Nacionales, en el encuentro Nacional Folclórico - Cultural del Magisterio y el reconocimiento de estímulos por la excelencia en la labor docente y de los administrativos </t>
  </si>
  <si>
    <t>Número de docentes y directivos docentes que participan en los Juegos Deportivos Nacionales, en el encuentro Nacional Folclórico - Cultural del Magisterio y el reconocimiento de estímulos por la excelencia en la labor docente y de los administrativos aumentada</t>
  </si>
  <si>
    <t>PARTICIPACION DE LOS DOCENTES Y/O DIRECTIVOS DOCENTES DEL DEPARTAMENTO DEL CAUCA EN LOS JUEGOS DEPORTIVOS DEL MAGISTERIO Y ENCUENTRO FOLCLORICO Y CULTURA, EN EL MARCO DE LA POLITICA DE BIENESTAR LABORAL 2017-2018</t>
  </si>
  <si>
    <t>PARTICIPACION DE LOS DOCENTES EN LOS JUEGOS NACIONALES Y ENCUENTRO CULTURAL</t>
  </si>
  <si>
    <t>Elizabeth Cordoba Perugache- Profesional Universitario - Propiedad</t>
  </si>
  <si>
    <t xml:space="preserve">El número de participantes determinados es de acuerdo al histórico, el cual puede incrementar o disminuir teniendo en cuentas que en Noviembre de 2017 esta previsto la fase zonal nacional,  fecha en las cual se definirá el número y equipos seleccionados para la fase final nacional prevista para el año 2018
Según lineamientos del MEN la participación y el presupuesto puede variar.
El proryecto de Juegos Nacionales esta estimando en $260.000.000 y lo de incentivos se define con el Comite de Bienestar Laboral.
</t>
  </si>
  <si>
    <t>Capacitar en un 70% a docentes, directivos docentes y administrativos en el Sistema de Gestión de Seguridad y Salud en el Trabajo de acuerdo a los Decretos: 1655 de 2015 y 1072 de 2014</t>
  </si>
  <si>
    <t xml:space="preserve">Porcentaje del docentes, directivos docentes y administrativos en el Sistema de Gestión de Seguridad y Salud en el Trabajo de acuerdo a los Decretos: 1655 de 2015 y 1072 de 2014 capacitados </t>
  </si>
  <si>
    <t>0.7</t>
  </si>
  <si>
    <t>Yadi Quiñonez Profesional Unviersitario - Provisional
Adalberto Narvaez Ñañez Profesional Especializado - Provisional</t>
  </si>
  <si>
    <t>Esta meta puede estar sujeta a cambios de aucerdo a las necesidades del Dpto.</t>
  </si>
  <si>
    <t>Incrementar en 30% los establecimientos educativos oficiales dotados de mobiliario escolar, equipos y/o herramientas</t>
  </si>
  <si>
    <t>Porcentaje de los establecimientos educativos oficiales dotados de mobiliario escolar, equipos y/o herramientas incrementado</t>
  </si>
  <si>
    <t>Dotar a 306 establecimientos educativos oficiales con mobiliario escolar, equipos y/o herramientas.</t>
  </si>
  <si>
    <t>Número de Establecimientos educativos dotados con mobiliario escolar, equipos y/o herramientas</t>
  </si>
  <si>
    <t>Dotación de Mobiliario Escolar y Equipo para los Escolar y Equipo para los Establecimientos Educativos Oficiales de los 41 Municipios No Certificados del Departamento del Cauca</t>
  </si>
  <si>
    <t>Dotar de mobiliario escolar para los docentes y tableros a los establecimientos educativos a municipios no certificados del departamento</t>
  </si>
  <si>
    <t>Margarita Maria Rebolledo Manzano - Profesional Universitario Gestión Administrativa, Milton Fabian Perez Ayala - Profesional Universitario Adtva y Fcra</t>
  </si>
  <si>
    <t xml:space="preserve">Meta del Cuatrenio cumplida en el primer semestre  2017 
</t>
  </si>
  <si>
    <t>Mantener 530 puestos de vigilancia y aseo contratados para los establecimientos educativos oficiales de los municipios no certificados del Departamento del Cauca (dependiendo de los recursos financieros asignados por el Ministerio de Educación Nacional)</t>
  </si>
  <si>
    <t>Número de puestos de vigilancia y aseo contratados para los establecimientos educativos oficiales de los municipios no certificados del Departamento del Cauca (dependiendo de los recursos financieros asignados por el Ministerio de Educación Nacional)</t>
  </si>
  <si>
    <t xml:space="preserve">Mantener 530 puestos de vigilancia y aseo contratados para los establecimientos educativos oficiales de los municipios no certificados </t>
  </si>
  <si>
    <t xml:space="preserve">Número de puestos de vigilancia y aseo contratados para los establecimientos educativos oficiales de los municipios no certificados </t>
  </si>
  <si>
    <t>Comunidades educativas</t>
  </si>
  <si>
    <t>Margarita Maria Rebolledo Manzano - Profesional Universitario Gestión Administrativa
Milton Fabian Perez Ayala - Profesional Universitario Adtva y Fcra</t>
  </si>
  <si>
    <t xml:space="preserve">La meta de mantener los 530 puestos para la vigencia 2018 debido a recorte de recursos se debe ajustar a (400) puesto entre vigilancia y aseo </t>
  </si>
  <si>
    <t xml:space="preserve">Mejorar en 2 Unidades Administrativas Desconcentradas los niveles de gestión administrativa del servicio educativo con eficiencia y eficacia en municipios no certificados </t>
  </si>
  <si>
    <t xml:space="preserve">Número de Unidades Administrativas Desconcentradas los niveles de gestión administrativa del servicio educativo con eficiencia y eficacia en municipios no certificados </t>
  </si>
  <si>
    <t xml:space="preserve">Crear 2 Unidades Administrativas Desconcentradas para igual número de subregiones en los municipios no certificados </t>
  </si>
  <si>
    <t>Número de Unidades Administrativas Desconcentradas para igual número de subregiones en los municipios no certificados creadas</t>
  </si>
  <si>
    <t>0.3</t>
  </si>
  <si>
    <t>Desarrollo humano integral</t>
  </si>
  <si>
    <t xml:space="preserve">Consolidar en un 100% el Sistema Departamental de Cultura </t>
  </si>
  <si>
    <t xml:space="preserve">Porcentaje del Sistema Departamental de Cultura implementado </t>
  </si>
  <si>
    <t>Convocando y planeando para la cultura</t>
  </si>
  <si>
    <t>Fortalecer la institucionalidad cultural caucana con la consolidación del Sistema Departamental de Cultura.</t>
  </si>
  <si>
    <t>Implementar el 40% del Plan departamental de Cultura con enfoque participativo y social de paz</t>
  </si>
  <si>
    <t xml:space="preserve">Porcentaje del Plan departamental de Cultura con enfoque participativo y social de paz implementado </t>
  </si>
  <si>
    <t>42 Municipios</t>
  </si>
  <si>
    <t>Plan departamental de Cultura con enfoque participativo y social de paz formulado</t>
  </si>
  <si>
    <t>Fabiola Grijalba Molano (P.E. Coordinación de Cultura del Cauca</t>
  </si>
  <si>
    <t>La meta indica que se debe realizar el proceso de implementación, pero aún no se tiene formulado el Plan Departamental de Cultura, por lo que se pretende formularlo en la vigencia 2018 e implementar un porcentaje del 20 % en el año 2019.</t>
  </si>
  <si>
    <t>Implementar el 20% de los planes departamentales de consejos de área (Patrimonio, Cinematografía, Medios de Comunicación Ciudadanos y Comunitarios, Áreas Artísticas)</t>
  </si>
  <si>
    <t xml:space="preserve">Porcentaje de los planes departamentales de consejos de área (Patrimonio, Cinematografía, Medios de Comunicación Ciudadanos y Comunitarios, Áreas Artísticas) implementados </t>
  </si>
  <si>
    <t>Fortalecimiento de las iniciativas culturales con el programa de estímulos en el Departamento del Cauca</t>
  </si>
  <si>
    <t>Programa departamental de estimulos estructurado y 15 iniciativas culturales apoyadas</t>
  </si>
  <si>
    <t>El programa departamental es estímulos no se encuentra estructurado, por lo tanto antes de implementarlo se debe definir para posteriormente y de acuerdo a sus lineamientos iniciar su implementación. Los 63000 financiados por Cooperación Internacional se harán mediante aportes del PNUD, a través de un convenio con ONU.</t>
  </si>
  <si>
    <t>Implementar el 50% del sistema de información cultural caucano</t>
  </si>
  <si>
    <t xml:space="preserve">Porcentaje del sistema de información cultural caucano implementado </t>
  </si>
  <si>
    <t xml:space="preserve">Gestionar 46 iniciativas de fortalecimiento para el arte, la cultura y la infraestructura cultural </t>
  </si>
  <si>
    <t xml:space="preserve">Número de iniciativas de fortalecimiento para el arte, la cultura y la infraestructura cultural  con enfoque diferencial hacia las poblaciones, gestionadas. </t>
  </si>
  <si>
    <t>Arte, cultura y espacios para la paz</t>
  </si>
  <si>
    <t>Visibilizar la importancia de las expresiones culturales, valores de la interculturalidad, el respeto por la diferencia, la convivencia pacífica    de los diversos grupos poblacionales y el fortalecimiento de espacios para la paz.</t>
  </si>
  <si>
    <t>Impulsar 35 iniciativas de proyectos en investigación, creación, formación, producción y circulación artística y cultural, con el programa departamental de estímulos</t>
  </si>
  <si>
    <t xml:space="preserve">Número de iniciativas de proyectos en investigación, creación, formación, producción y circulación artística y cultural, con el programa departamental de estímulos impulsadas </t>
  </si>
  <si>
    <t>Realizar 3 encuentros culturales étnicos (Comunidades afro, indígena y campesina)</t>
  </si>
  <si>
    <t xml:space="preserve">Número de encuentros culturales étnicos (Comunidades afro, indígena y campesina) realizados </t>
  </si>
  <si>
    <t>0.5</t>
  </si>
  <si>
    <t>Fortelecimiento de los procesos culturales de las poblaciones indigenas, a través de la ruta de la chirimia en el Departamento del Cauca</t>
  </si>
  <si>
    <t>Norte y oriente</t>
  </si>
  <si>
    <t>Ruta de la chirimia identificada - Encuentros culturales realizados</t>
  </si>
  <si>
    <t>Apoyar 4 iniciativas de carácter diferencial para población en condición de discapacidad o grupos de interés.</t>
  </si>
  <si>
    <t xml:space="preserve">Número de iniciativas de carácter diferencial para población en condición de discapacidad o grupos de interés apoyadas </t>
  </si>
  <si>
    <t>Creación de las escuelas de formación cultural para población con discapacidad en el Departamento del Cauca</t>
  </si>
  <si>
    <t>Norte y centro</t>
  </si>
  <si>
    <t>Cinco Escuelas de formación cultural creadas</t>
  </si>
  <si>
    <t xml:space="preserve">Proyectos que se deben gestionar por la fuente de Recursos de Impuesto Nacional al Consumo </t>
  </si>
  <si>
    <t>Apoyar 4 iniciativas  de equipamiento de los servicios culturales de impacto subregional (construcción, mejoramiento de la infraestructura, dotación cultural)</t>
  </si>
  <si>
    <t xml:space="preserve">Número de iniciativas  de equipamiento de los servicios culturales de impacto subregional (construcción, mejoramiento de la infraestructura, dotación cultural) apoyadas </t>
  </si>
  <si>
    <t>Dotación de instrumentos musicales y capacitación para las escuelas de formación del Departamento del Cauca</t>
  </si>
  <si>
    <t>Centro, sur, norte, macizo</t>
  </si>
  <si>
    <t>Sietes escuelas de formación dotadas</t>
  </si>
  <si>
    <t xml:space="preserve">Consolidar en un 100% el Plan Departamental de lectura, escritura y bibliotecas </t>
  </si>
  <si>
    <t xml:space="preserve">Porcentaje del el Plan Departamental de lectura, escritura y bibliotecas consolidado </t>
  </si>
  <si>
    <t>Cauca lee y escribe</t>
  </si>
  <si>
    <t>Fortalecer las bibliotecas públicas en el marco de las políticas nacionales de lectura y bibliotecas</t>
  </si>
  <si>
    <t>Implementar el 40% del Plan departamental de Lectura, escritura y Bibliotecas</t>
  </si>
  <si>
    <t xml:space="preserve">Porcentaje del Plan departamental de Lectura, escritura y Bibliotecas implementado </t>
  </si>
  <si>
    <t>Fortalecimiento de las bibliotecas públicas del Departamento del Cauca</t>
  </si>
  <si>
    <t>Bibliotecas públicas fortalecidas - Bibliotecarios capacitados</t>
  </si>
  <si>
    <t xml:space="preserve">Implementar el 50% de municipios mecanismos de reconocimiento y valoración del patrimonio cultural </t>
  </si>
  <si>
    <t>Porcentaje de municipios con mecanismos de reconocimiento y valoración del patrimonio cultural</t>
  </si>
  <si>
    <t>Somos patrimonio, somos territorio</t>
  </si>
  <si>
    <t>Reafirmar la identidad y reconocer la diversidad cultural caucana, con la apropiación del patrimonio cultural material e inmaterial presente en las subregiones  del departamento del Cauca.</t>
  </si>
  <si>
    <t>Inventariar en 22 municipios las manifestaciones y bienes del patrimonio cultural caucano</t>
  </si>
  <si>
    <t>Número de municipios con manifestaciones y bienes del patrimonio cultural caucano inventariados</t>
  </si>
  <si>
    <t>Realización de los inventarios de patrimonio cultural del Departamento del Cauca</t>
  </si>
  <si>
    <t>7 inventarios de patriomnio cultural realizados</t>
  </si>
  <si>
    <t>Realizar 16 acciones de salvaguardia o protección del patrimonio cultural caucano</t>
  </si>
  <si>
    <t xml:space="preserve">Número de acciones de salvaguardia o protección del patrimonio cultural caucano realizadas </t>
  </si>
  <si>
    <t>Realizar acciones de salvaguarda en cuatro (4) municipios del departamento del Cauca</t>
  </si>
  <si>
    <t>Centro y norte</t>
  </si>
  <si>
    <t>4 acciones de salvaguarda realizadas</t>
  </si>
  <si>
    <t>Las acciones de salvaguarda se realizarán en los municipios de Puerto Tejada, Buenos Aires, Piendamó y Sotará</t>
  </si>
  <si>
    <t>Asistir técnicamente 7 subregiones del Cauca  en emprendimientos o unidades de negocio cultural</t>
  </si>
  <si>
    <t xml:space="preserve">Número de subregiones del Cauca  en emprendimientos o unidades de negocio cultural asistidas técnicamente </t>
  </si>
  <si>
    <t>Emprendiendo, creando e intercambiando cultura</t>
  </si>
  <si>
    <t>Consolidar la economía cultural caucana con la generación de valor simbólico y el mejoramiento de los ingresos de los emprendedores cultuales del Cauca.</t>
  </si>
  <si>
    <t>Asistir técnicamente a 22 municipios en emprendimiento cultural</t>
  </si>
  <si>
    <t xml:space="preserve">Número de municipios en emprendimiento cultural asistidos técnicamente </t>
  </si>
  <si>
    <t>Fortalecimiento de los procesos de emprendimiento cultural en cuatro (4) municipios del Departamento del Cauca</t>
  </si>
  <si>
    <t>Sur y oriente</t>
  </si>
  <si>
    <t>4 municipios asesorados en emprendimiento cultural</t>
  </si>
  <si>
    <t>Los municipios asistidos técnicamente serían Páez, Inzá Totoró y Jambaló</t>
  </si>
  <si>
    <t>Realizar 4 convocatorias  para entrega de estímulos al emprendimiento cultural</t>
  </si>
  <si>
    <t xml:space="preserve">Número de convocatorias  para entrega de estímulos al emprendimiento cultural realizadas </t>
  </si>
  <si>
    <t>Realizar una (1) convocatoria para el reconocimiento a los escritores Caucanos</t>
  </si>
  <si>
    <t>Norte, centro, sur y oriente</t>
  </si>
  <si>
    <t>Reconocimientos a escritories caucanos realizados</t>
  </si>
  <si>
    <t>Los 63000 financiados por Cooperación Internacional se harán mediante aportes del PNUD, a través de un convenio con ONU.</t>
  </si>
  <si>
    <t>Realizar 4 eventos de promoción  de la economía cultural regional</t>
  </si>
  <si>
    <t xml:space="preserve">Número de eventos de promoción  de la economía cultural regional realizados </t>
  </si>
  <si>
    <t>ND</t>
  </si>
  <si>
    <t>Realizar Expocultura 2018</t>
  </si>
  <si>
    <t>Eventos culturales realizados</t>
  </si>
  <si>
    <t>Apoyar 4 iniciativas comunitarias de turismo cultural</t>
  </si>
  <si>
    <t>Número de iniciativas de turismo cultural apoyadas</t>
  </si>
  <si>
    <t>Realizar la ruta del libertador, integrando a los municipios involucrados en el trayecto (Popayán, Timbio y Sotará)</t>
  </si>
  <si>
    <t>Centro</t>
  </si>
  <si>
    <t>Ruta turística realizada</t>
  </si>
  <si>
    <t>Realizar 12 acciones de visibilización de la identidad caucana</t>
  </si>
  <si>
    <t>Número de acciones de visibilización de la identidad caucana realizadas</t>
  </si>
  <si>
    <t>Cauca vive en ti</t>
  </si>
  <si>
    <t>Promover el reconocimiento de los principales rasgos distintivos socioculturales del territorio caucano para la apropiación de su identidad.</t>
  </si>
  <si>
    <t>Realizar 4 encuentros de socialización de buenas prácticas, políticas, ambientales, sociales y de economías alternativas propias de la cultura caucana</t>
  </si>
  <si>
    <t xml:space="preserve">Número de encuentros de socialización de buenas prácticas, políticas, ambientales y sociales y de economías alternativas propias de la cultura caucana realizados </t>
  </si>
  <si>
    <t>Encuentro intercultural de buenas prácticas, políticas, ambientales y sociales y de economías alternativas propias de la cultura caucana realizado en el Departamento del Cauca</t>
  </si>
  <si>
    <t>Bota Caucana, Macizo, oriente y norte</t>
  </si>
  <si>
    <t>Encuentro intercultural realizado</t>
  </si>
  <si>
    <t>Municipios involucrados San Sebastián, Santa Rosa, La Vega, Jambaló, Toribío, Buenos Aires y Suarez</t>
  </si>
  <si>
    <t>Realizar 2 festivales escolares de identidad caucana</t>
  </si>
  <si>
    <t>Número de festivales escolares de la identidad caucana realizados</t>
  </si>
  <si>
    <t>Realizar un (1) festival escolar de identidad caucana "Marcando los caminos del sonido para los territorios desde la infancia"</t>
  </si>
  <si>
    <t>Bota Caucana, Macizo, oriente, norte, sur y centro</t>
  </si>
  <si>
    <t>Festival escolar de identidad caucana realizado</t>
  </si>
  <si>
    <t>Municipios involucrados Inzá, Páez, Totoró, Buenos Aires, Corinto, Almaguer, Bolivar, El Tambo, San Sebastián, Santa rosa, Argelia y Mercaderes</t>
  </si>
  <si>
    <t>Realizar 4 foros de intercambio de experiencias multiculturales presentes en el Departamento del Cauca</t>
  </si>
  <si>
    <t>Número de foros de experiencias multiculturales presentes en el Departamento del Cauca.</t>
  </si>
  <si>
    <t>Realizar un (1) foro de intercambio de experiencias multiculturales presentes en el Departamento del Cauca - Expocultura</t>
  </si>
  <si>
    <t>Bota Caucana, Macizo, oriente, norte, sur, centro y costa pacifica</t>
  </si>
  <si>
    <t>Expocultura 2018 realizado</t>
  </si>
  <si>
    <t>Realizar 2 campañas culturales de identidad territorial sobre el cuidado del agua y del medio ambiente</t>
  </si>
  <si>
    <t>Número de campañas culturales de identidad territorial sobre el cuidado del agua y del medio ambiente realizadas</t>
  </si>
  <si>
    <t>Realizar un foro cultural relacionado con el cuidado del agua y del medio ambiente</t>
  </si>
  <si>
    <t>Foro cultural realizado</t>
  </si>
  <si>
    <t>Municipios involucrados Almaguer, La vega, Argelia, La Sierra, Balboa, Guapi, Timbiquí, López de Micay, Páez, Jambaló, Silvia, Toribio, Caloto, Miranda, Corinto, Suarez y El Tambo</t>
  </si>
  <si>
    <r>
      <t>F D R</t>
    </r>
    <r>
      <rPr>
        <b/>
        <sz val="10"/>
        <color rgb="FFFF0000"/>
        <rFont val="Calibri"/>
        <family val="2"/>
        <scheme val="minor"/>
      </rPr>
      <t xml:space="preserve"> </t>
    </r>
  </si>
  <si>
    <r>
      <t>CTI</t>
    </r>
    <r>
      <rPr>
        <b/>
        <sz val="10"/>
        <color rgb="FFFF0000"/>
        <rFont val="Calibri"/>
        <family val="2"/>
        <scheme val="minor"/>
      </rPr>
      <t xml:space="preserve"> </t>
    </r>
  </si>
  <si>
    <t>Esta meta se cumplió en el 2016 se cubrio todo el cuatrenio (1200) , pero el proceso continua</t>
  </si>
  <si>
    <t xml:space="preserve">Elaborado por: Planeación Educativa </t>
  </si>
  <si>
    <r>
      <t xml:space="preserve">DEPENDENCIA RESPONSABLE: </t>
    </r>
    <r>
      <rPr>
        <u/>
        <sz val="10"/>
        <rFont val="Arial"/>
        <family val="2"/>
      </rPr>
      <t>SECRETARIA DE EDUCACION Y CULTURA DEL DEPARTAMENTO DEL CAUCA</t>
    </r>
    <r>
      <rPr>
        <sz val="10"/>
        <rFont val="Arial"/>
        <family val="2"/>
      </rPr>
      <t>_</t>
    </r>
  </si>
  <si>
    <r>
      <t xml:space="preserve">DEPENDENCIAS DE APOYO: </t>
    </r>
    <r>
      <rPr>
        <u/>
        <sz val="10"/>
        <rFont val="Arial"/>
        <family val="2"/>
      </rPr>
      <t xml:space="preserve">GESTION DE CALIDAD, CALIDAD EDUCATIVA, COBERTURA EDUCATIVA, SAC, SERVICIOS INFORMATICOS, INFRAESTRUCTURA EDUCATIVA,PAE,GESTION ADMINISTRATIVA, FINANCIERA, CULTURA, BIENESTAR, SEGURIDAD Y SALUD EN EL TRABAJO </t>
    </r>
    <r>
      <rPr>
        <sz val="10"/>
        <rFont val="Arial"/>
        <family val="2"/>
      </rPr>
      <t xml:space="preserve">                                                      </t>
    </r>
  </si>
  <si>
    <t xml:space="preserve">Realizar auditoria de seguimiento ICONTEC a los cuatro (4) macroprocesos certificados en el segundo (2) semestre de 2018
</t>
  </si>
  <si>
    <t>Población atendida con recursos del Consejon Noruego, MEN en la Costa Pacífica y Argelia.
Población zonas territoriales de incorporación</t>
  </si>
  <si>
    <t>Implementación del programa de alimentación escolar PAE</t>
  </si>
  <si>
    <t>Fernando Javier Delgado Bolaños Líder Cobertura Propiedad
Dayra Achicanoy, PU PAE</t>
  </si>
  <si>
    <t>Esta meta se cumplió en el 2016, con la creación de las 2 unidades desconcentradas</t>
  </si>
  <si>
    <t xml:space="preserve">La meta del cuatrenio se cumple en el  primer semestre de 2018 (cumplimiendo meta fisica del 2018 y 2019).
Convenio tripartito CRC- Gobernación- 
</t>
  </si>
  <si>
    <t>Consolidación de la Red de dinamizadores de proyectos ambientales, escolares, REDEPRAE en el macizo colombiano, e implementación de acciones de fortalecimiento a los PRAE</t>
  </si>
  <si>
    <t xml:space="preserve">Almaguer, San Sebastián y Bolívar </t>
  </si>
  <si>
    <t>2017-00319074</t>
  </si>
  <si>
    <t>Zona Macizo - Sur</t>
  </si>
  <si>
    <t>Conformación de la Red de dinamizadores ambientales REDEPRAE</t>
  </si>
  <si>
    <t>5511 estudiantes</t>
  </si>
  <si>
    <t>PLAN DE ACCIÓN 2018 AJUSTADO</t>
  </si>
  <si>
    <t>DEPENDENCIA RESPONSABLE: SECRETARIA DE SALUD DEPARTAMENTAL</t>
  </si>
  <si>
    <t xml:space="preserve">DEPENDENCIAS DE APOYO: SECRETARIA DE GOBIERNO, SECRETARIA DE LA MUJER, SECRETARIA DE INFRAESTRUCTURA                                                 </t>
  </si>
  <si>
    <t>META DE PRODUCTO REPROGRAMADA PARA LA  VIGENCIA 2018</t>
  </si>
  <si>
    <t>RENTAS CEDIDAS</t>
  </si>
  <si>
    <t>SISTEMA GENERAL DE PARTIICPACIONES</t>
  </si>
  <si>
    <r>
      <t>F D R</t>
    </r>
    <r>
      <rPr>
        <sz val="8"/>
        <color rgb="FFFF0000"/>
        <rFont val="Calibri"/>
        <family val="2"/>
      </rPr>
      <t xml:space="preserve"> </t>
    </r>
  </si>
  <si>
    <r>
      <t>CTI</t>
    </r>
    <r>
      <rPr>
        <sz val="8"/>
        <color rgb="FFFF0000"/>
        <rFont val="Calibri"/>
        <family val="2"/>
      </rPr>
      <t xml:space="preserve"> </t>
    </r>
  </si>
  <si>
    <t>PRESSUPUETO GENERAL DE LA NACIÓN</t>
  </si>
  <si>
    <t>PROGRAMAS NACIONALES</t>
  </si>
  <si>
    <t xml:space="preserve">Desarrollo Humano Integral </t>
  </si>
  <si>
    <t>Adoptar el 100% la política integral de salud ambiental - PISA-</t>
  </si>
  <si>
    <t>Porcentaje de  la Política Integral de Salud Ambiental  PISA adoptada.</t>
  </si>
  <si>
    <t xml:space="preserve"> Salud Ambiental</t>
  </si>
  <si>
    <t>Promover la Salud de las poblaciones que por sus condiciones sociales son vulnerables a Procesos ambientales, mediante la modificación positiva de los determinantes Sociales , sanitarios y ambientales, fortaleciendo la gestión intersectorial y la participación comunitaria y social a nivel local, regional y con ello contribuir al mejoramiento de las condiciones de vida de la población mediante la prevención, vigilancia y control sanitario.</t>
  </si>
  <si>
    <t>Asistir técnicamente a los 42 municipios para la adopción de la Política  Integral  de Salud Ambiental - PISA</t>
  </si>
  <si>
    <t>Número de municipios asistidos técnicamente para la adopción de la Política  Integral  de Salud Ambiental - PISA</t>
  </si>
  <si>
    <t>Por asignar</t>
  </si>
  <si>
    <t>13 (Bolivar, El Bordo, Inza, Guachene, Piamonte, Lopez de Micay, Timbiqui, Guapi, Santa Rosa, Santander, Argelia, Balboa)</t>
  </si>
  <si>
    <t xml:space="preserve">1. a) Coordinación interinstitucional e intersectorial con apoyo a la asesoría y asistencia técnica en  COTSA, cambio climático, piscinas, morgues y cementerios  en el marco de la adopción e implementación de la PISA.  
2. a) Coordinación interinstitucional e intersectorial para la  estrategia de entornos saludables (Escuela, vivienda y entorno laboral),  apoyo a la asesoría en disposición final de residuos sólidos y accidentalidad víal, en el marco de la adopción e implementacion de la PISA 
3. a) Asesoría y asistencia técnica en  la implementación de estrategias intersectoriales encaminadas a proteger a la población de los contaminantes del aire y de los residuos hospitalarios y similares 
4. a) Vigilancia y análisis a través de los reportes realizados por el Departamento por medio del Sistema Nacional de Vigilancia epidemiológica - SIVIGILA-, RIPS y RUAF, del Departamento, la carga ambiental de la enfermedad relacionada con el agua, el aire, zoonosis, el saneamiento básico, la seguridad química y el riesgo biológico, con estrategias de intervención
</t>
  </si>
  <si>
    <t>-</t>
  </si>
  <si>
    <t>Giovanni Apráez - Profesional Especializado - Área Salud Ambiental</t>
  </si>
  <si>
    <t>Población: Hombres 192057, Mujeres 184525, Afro 79082, Indigenas 76823</t>
  </si>
  <si>
    <t xml:space="preserve">Implementar   al 100%   Sistema Unificado de Información en Salud Ambiental -SUISA-según directriz Nacional </t>
  </si>
  <si>
    <t>Porcentaje del  Sistema Unificado de Información en salud Ambiental SUISA implementado.</t>
  </si>
  <si>
    <t>Adoptar en el 100% de la Política Departamental de Salud Ambiental en el  Área Salud Ambiental en el marco de la Política  Integral  de Salud Ambiental - PISA según directrices nacionales</t>
  </si>
  <si>
    <t>Porcentaje  de  la Política Departamental de Salud Ambiental en el marco de la Política  Integral  de Salud Ambiental - PISA según directrices nacionales adoptada</t>
  </si>
  <si>
    <t>7 (Norte, Sur, Oriente, Pacífico, Macizo, Centro y Bota Caucana</t>
  </si>
  <si>
    <t xml:space="preserve">1. Fortalecimiento del acompañamiento a la implementación de las políticas públicas en salud ambiental, a través de acciones de apoyo a la asesoría y asistencia téncica, en los municipios de difícil acceso: López de Micay, Timbiquí y Piamonte
2. Fortalecimiento del Sistema de información del área salud ambiental en sus componentes consumo, ambiente y zoonosis. </t>
  </si>
  <si>
    <t xml:space="preserve">Población Cauca 2018  tiene en total de 1.415.933 habitantes de los cuales HOMBRES son 717.064 y MUJERES 698.869, de los cuales son discapacitados 29.721 y desplazados 145.614 habitantes. La distribución por etnia: Afro 305.848,  Indigenas  290.083, Ron 1, Raizales 2,  Otros 819.999 . Los municipios beneficiados son los 42 por que trimestralmente se validan los RIPS de PPNA y los de la 2193 de las IPS públicas de departamento.  </t>
  </si>
  <si>
    <t xml:space="preserve">Capacitar al 100%   técnicos y auxiliares en el área de la salud  para la implementación del Sistema Unificado de Información en Salud Ambiental -SUISA- directriz Nacional </t>
  </si>
  <si>
    <t xml:space="preserve">Porcentaje de técnicos y auxiliares en el área de la salud capacitados   para la implementación del Sistema Unificado de Información en Salud Ambiental -SUISA- directriz Nacional </t>
  </si>
  <si>
    <t xml:space="preserve">1.Realización de pruebas, validación y seguimiento a los datos ingresados al Sistema de Información del Área Salud Ambiental </t>
  </si>
  <si>
    <t xml:space="preserve">Efectuar 2 Informes ( semestral) de implementación del  Sistema Unificado de Información en Salud Ambiental -SUISA- según directriz Nacional </t>
  </si>
  <si>
    <t>Número de informes de implementación del  Sistema Unificado de Información en Salud Ambiental -SUISA- según directriz Nacional efectuados</t>
  </si>
  <si>
    <t>1. Informes de gestión de información en salud ambiental, a través del sistema de informacion del area salud ambiental</t>
  </si>
  <si>
    <t>Implementar  al 100%   Programa orientado al suministro del agua apta para consumo humano  de la población, articulando políticas nacionales, tales como la Política Nacional de Agua y Saneamiento para las Zonas Rurales, y la Política Nacional para la Gestión Integral del Recurso Hídrico; y estrategias, tales como la de Producción más Limpia, Educación en Salud Ambiental y Vigilancia Sanitaria</t>
  </si>
  <si>
    <t>Porcentaje del  programa  orientado al  suministro del agua apta para consumo humano para  la población,  articulando políticas nacionales implementado.</t>
  </si>
  <si>
    <t xml:space="preserve">Implementar al 100% el  programa orientado al suministro del agua apta para consumo humano para  la población, articulando políticas nacionales </t>
  </si>
  <si>
    <t xml:space="preserve">Porcentaje del programa orientadas al suministro del agua apta para consumo humano para  la población, articulando políticas nacionales  implementado </t>
  </si>
  <si>
    <t>12 (Mercaderes, Florencia, Bolivar, Totoro, Timbiqui, Guapi, Lopez, Silvia, Caldono, Jambalo, El Tambo, La Sierra)</t>
  </si>
  <si>
    <t>1. Mapas de riesgo de calidad de agua para consumo humano en los municipios priorizados del Cauca, en el marco del Programa de vigilancia rutinaria de calidad de agua para consumo humano.</t>
  </si>
  <si>
    <t>Población: Hombres 156336, Mujeres 150205, Afro 64374, Indigenas 62534</t>
  </si>
  <si>
    <t>Adoptar en un 100% La estrategia de gestión integrada de las zoonosis de interés en salud pública.</t>
  </si>
  <si>
    <t>Porcentaje de  la  estrategia de gestión integrada de las zoonosis de interés en salud pública adoptada.</t>
  </si>
  <si>
    <t xml:space="preserve">Lograr el  80%  de cobertura de vacunación antirrábica en caninos y felinos </t>
  </si>
  <si>
    <t xml:space="preserve">Porcentaje de Cobertura de vacunación antirrábica en caninos y felinos logrado
   </t>
  </si>
  <si>
    <r>
      <t xml:space="preserve">1. Estrategia de Gestión Integral en Zoonosis, elaborada, socializada e iniciar el proceso de implementación y seguimiento en los municipios priorizados.
2. Transportar al personal técnico área de la salud en la zona rural de los Municipios de  López, Timbiquí y Guapi, para la realización de las jornadas de vacunación antirrábica </t>
    </r>
    <r>
      <rPr>
        <sz val="10"/>
        <rFont val="Arial"/>
        <family val="2"/>
      </rPr>
      <t>en caninos y felinos
3. Sostenemiento en la entrega a IPS del Departamento, del biológico del programa zoonosis (antirrábico humano y animal, antiofídico, faboterático para escorpionismo) y asesoría y asistencia técnica en lo inherente a la cadena de frío - normas PAI</t>
    </r>
    <r>
      <rPr>
        <sz val="10"/>
        <color indexed="8"/>
        <rFont val="Arial"/>
        <family val="2"/>
      </rPr>
      <t xml:space="preserve">
4. Seguimiento al uso del biológico del programa zoonosis, tratamientos antirrábicos humanos suministrados en el Departamento e informados, validadción y análisis de la información reportada en las plataformas PAI web y SIVIGILA
5. Asesoría y asistencia técnica  en 41 municipios seleccionados, sobre la políticas públicas en zoonosis, en enfermedades emergentes, reemergentes y enfermedades infecciosas desatendidas priorizadas, realizar apoyo a las visitas de inspección y vigilancia sanitaria de los establecimientos de interés del programa zoonosis, en el marco de la adopción e implementacion de la PISA.    </t>
    </r>
  </si>
  <si>
    <t xml:space="preserve">Atender en un 100%  las emergencias notificadas, inherentes a los componentes ambiente, medicamentos  y zoonosis,  desde las competencias del área salud ambiental. </t>
  </si>
  <si>
    <t>Porcentaje de emergencias notificadas, inherentes a los componentes ambiente, medicamentos  y zoonosis atendidas.</t>
  </si>
  <si>
    <t>Atender en un 100%  las emergencias notificadas, inherentes a los componentes ambiente, medicamentos  y zoonosis,  desde las competencias del área salud ambiental</t>
  </si>
  <si>
    <t xml:space="preserve">Porcentaje de las emergencias notificadas, inherentes a los componentes ambiente, medicamentos  y zoonosis,  desde las competencias del área salud ambiental atendidas </t>
  </si>
  <si>
    <t xml:space="preserve">1. Responder oportunamente las emergencias notificadas de los componentes ambiente, consumo, medicamentos y zoonosis para su mitigación e intervención.
2. Garantizar la atención de las emergencias, desde el nivel profesional de los componentes ambiente, consumo y zoonosis, en los municipios de 4a, 5a y 6a categoría del Departamento
</t>
  </si>
  <si>
    <t>Adoptar en un 100%  la Política Nacional para la Gestión Integral de Sustancias Químicas.</t>
  </si>
  <si>
    <t>Porcentaje de la Política Nacional para la Gestión Integral de Sustancias Químicas adoptada.</t>
  </si>
  <si>
    <t>Brindar asistencia técnica a los 42 municipios en la Política Nacional para la Gestión Integral de Sustancias Químicas</t>
  </si>
  <si>
    <t xml:space="preserve">Número de municipios que en la Política Nacional para la Gestión Integral de Sustancias Químicas se les brinda asistencia técnica </t>
  </si>
  <si>
    <t>12 (Santander de Quilichao, Suarez, Buenos Aires, San Sebastian, Caloto, Patia, Piendamo, Totoro, Mercaderes, Miranda, Corinto, Puerto Tejada)</t>
  </si>
  <si>
    <t>1. Asesoría y asistencia técnica en 41 municipios del Departamento en lo inherente a la política nacional para la gestión integral de sustancias químicas, prevención en el uso y manejo de pólvora, en el marco de la adopción e implementacion de la PISA</t>
  </si>
  <si>
    <t>Población: Hombres 216972, Mujeres 208463, Afro 89341, Indigenas 86789</t>
  </si>
  <si>
    <t>Reducir en un 5% la tasa de infección por helicobacter pylori en 8 municipios del Cauca, mediante el cumplimiento de los objetivos propuestos en el estudio "Uso y manejo del agua y su relación con enfermedades emergentes", financiado por el Fondo Nacional de Regalías, a través de los convenios de asociación - ejecución y supervisado por el profesional designado por la SDSC</t>
  </si>
  <si>
    <t>% De la tasa de infección por helicobacter pylori en los municipios objeto del proyecto, evaluado a través de lo previsto en la estructura DNP/FNR para el proyecto reducida.</t>
  </si>
  <si>
    <t>Tamizar 13.000  personas en condición de vulnerabilidad de adquirir helicobacter pylori  a través de pruebas moleculares en ocho municipios del departamento</t>
  </si>
  <si>
    <t xml:space="preserve">Número de personas en condición de vulnerabilidad de adquirir helicobacter pylori  a través de pruebas moleculares en ocho municipios del departamento tamizadas </t>
  </si>
  <si>
    <t>Municipios de Cajibio, Piendamo, Popayan, El Tambo, Timbio, Bolivar, Paez y San Sebastian.</t>
  </si>
  <si>
    <t>Oriente, Sur, Centro y Macizo.</t>
  </si>
  <si>
    <t xml:space="preserve">1. Procesamiento y lectura de emision de resultados de 3 mil muestras para determinar el Helicobacter Pylori, Sistema de Vigilancia en Salud Ambiental.
</t>
  </si>
  <si>
    <t xml:space="preserve">Jose Libardo Pomeo Pabon- Profesional Universitario-Area Red de Prestacion de los Servicios      </t>
  </si>
  <si>
    <t>549.267 (411.951 sonCampesinos y 137.316 Son Indígenas APROX.</t>
  </si>
  <si>
    <t>Incrementar en un 5% las coberturas de prevención y detección temprana de las ENT, las alteraciones de la salud bucal, visual, auditiva y comunicativa y sus factores de riesgo.</t>
  </si>
  <si>
    <t>Porcentaje de  las coberturas de prevención y detección temprana de las ENT, las alteraciones de la salud bucal, visual, auditiva y comunicativa y sus factores de riesgo incrementadas.</t>
  </si>
  <si>
    <t>SD</t>
  </si>
  <si>
    <t>Vida saludable y condiciones no transmisibles</t>
  </si>
  <si>
    <t>Favorecer la reducción a la exposición a los factores de riesgo modificables en todas las etapas del transcurso de vida</t>
  </si>
  <si>
    <t>Aumentar en 0.5% de personas de 13 a 64 años la práctica de actividad física (enmarcado en la aplicación de la estrategia 4*4 ampliada)</t>
  </si>
  <si>
    <t xml:space="preserve">Porcentaje de personas de 13 a 64 años con la práctica de actividad física aumentada (enmarcado en la aplicación de la estrategia 4*4 ampliada) </t>
  </si>
  <si>
    <t xml:space="preserve"> 13 - 17 años:  34.9%                                            18 a 64 años: 31.2% </t>
  </si>
  <si>
    <t>San Sebastián, Almaguer, Bolívar, Timbio,  El Tambo, Popayán, Silvia, Toribio, Santander de Quilichao, Villa Rica, Puerto tejada,  Caloto,  Corinto, Guachene, Guapi</t>
  </si>
  <si>
    <t>Sur, Costa Pacifica, Norte,  Macizo y Centro</t>
  </si>
  <si>
    <t>1. Instrumento del sistema nacional de monitoreo  de Coldeportes diligenciado
2. Un documento narrativo por cada encuentro masivo realizado 
3. Plan de capacitacion formulado y desarrollado</t>
  </si>
  <si>
    <t>Kelly Tello-Profesional Especializada</t>
  </si>
  <si>
    <t xml:space="preserve">Poblacion Afro: 237.639, poblacion indigena : 219.359. población campesina: 456.809. Personas con Discapacidad: 190 </t>
  </si>
  <si>
    <t>Aumentar en un 0,5% en personas de 5 a 64 años el consumo de frutas y verduras (enmarcado en la aplicación de la estrategia 4*4 ampliada)</t>
  </si>
  <si>
    <t>Porcentaje de personas de 5 a 64 años que aumentan el consumo de frutas y verduras  (enmarcado en la aplicación de la estrategia 4*4 ampliada)</t>
  </si>
  <si>
    <t xml:space="preserve"> Consumo de frutas  de 5 a 64 años: 61,9 %                                                               Consumo de verduras y hortalizas de 5 a 64 años: 27,4%</t>
  </si>
  <si>
    <t>1. Diagnostico de la estrategia  de vivienda saludable  
2. Plan de capacitacion formulado y desarrollado
3. Instrumento de evaluacion  de la estrategia IEC  diligenciado</t>
  </si>
  <si>
    <t>Reducir en 0,3% del uso de tabaco en  edades de 11  a 18 años (enmarcado en la aplicación de la estrategia 4*4 ampliada)</t>
  </si>
  <si>
    <t>Porcentaje de reducción del uso de tabaco en  edades de 11  a 18 años (enmarcado en la aplicación de la estrategia 4*4 ampliada)</t>
  </si>
  <si>
    <t>De 11 a 18 años : 9,7%</t>
  </si>
  <si>
    <t xml:space="preserve">1. Documento consolidado de las actividades de promocion y prevecion 
2. Plan intersectorial con Avances  formulado </t>
  </si>
  <si>
    <t>Reducir en 0,3% el consumo de alcohol en edades 11 a 18 años (enmarcado en la aplicación de la estrategia 4*4 ampliada)</t>
  </si>
  <si>
    <t>Porcentaje de reducción del consumo de alcohol en edades 11 a 18 años (enmarcado en la aplicación de la estrategia 4*4 ampliada)</t>
  </si>
  <si>
    <t>De 11 a 18 años : 37,5%</t>
  </si>
  <si>
    <t xml:space="preserve">1. Documento consolidado de las actividades de promocion y prevecion 
2. Ruta pedagogica de la estrategia escuela de puertas abiertas (EPA) continuacion de la  implementacion </t>
  </si>
  <si>
    <t>Aumentar en un  20% el número de municipios con implementación de la estrategia visión 20/20 (enmarcado en la aplicación de la estrategia 4*4 ampliada)</t>
  </si>
  <si>
    <t>Porcentaje aumentado de municipios con implementación de la estrategia visión 20/20 (enmarcado en la aplicación de la estrategia 4*4 ampliada)</t>
  </si>
  <si>
    <t>Reportes de la canalizacion    por institución educativa con el respectivo soporte</t>
  </si>
  <si>
    <t>Implementar en 20% de  los municipios la estrategia "somos todo oídos" (enmarcado en la aplicación de la estrategia 4*4 ampliada)</t>
  </si>
  <si>
    <t xml:space="preserve">Porcentaje de  los municipios la estrategia "somos todo oídos" implementada (enmarcado en la aplicación de la estrategia 4*4 ampliada) </t>
  </si>
  <si>
    <t>Plan de capacitacion formulado y desarrollado</t>
  </si>
  <si>
    <t>Aumentar en un 30 % la cobertura de actividades de autocuidado en salud bucal en sedes de  instituciones educativas, (10% gestantes y adulto mayor, enmarcado en la aplicación de la estrategia 4*4 ampliada)</t>
  </si>
  <si>
    <t>Porcentaje aumentado de cobertura de actividades de autocuidado en salud bucal en sedes de  instituciones educativas (10% gestantes y adulto mayor, enmarcado en la aplicación de la estrategia 4*4 ampliada)</t>
  </si>
  <si>
    <t>Sedes de Instituciones educativas: 16,7%(430),                                              gestantes :0,                                                     adulto mayor:0</t>
  </si>
  <si>
    <t>Piamonte, Lopez de Micay, Balboa, Padilla, Caloto, Mercaderes, Paez, Jambalo, Morales, Rosas, Sotara.</t>
  </si>
  <si>
    <t>Sur, Costa Pacifica, Norte,  Piedemonte y Centro</t>
  </si>
  <si>
    <t xml:space="preserve">Estragia  IEC diseñada e implementada </t>
  </si>
  <si>
    <t>Poblacion Afro: 41.868, poblacion indigena : 38.647. población campsina: 77.298. Personas con Discapacidad: 3.220</t>
  </si>
  <si>
    <t>Formular 1  estrategia de detección temprana de Cáncer (Estómago y leucemias)</t>
  </si>
  <si>
    <t>Número de estrategias de detección temprana de Cáncer (Estómago y leucemias) formulada</t>
  </si>
  <si>
    <t>0,425</t>
  </si>
  <si>
    <t xml:space="preserve">1. Estrategia  IEC  de detección temprana de  cáncer (estómago y leucemias) formulada 
2. Documento mensual del monitoreo  de los casos de   cáncer (estómago y leucemias) realizado
3. Documento cualitativo y cuantitativo con su respectivo análisis de la línea de base levantada </t>
  </si>
  <si>
    <t xml:space="preserve">Poblacion Afro: 368.142, poblacion indigena : 339.823. población campesina: 679.650. Personas con Discapacidad: 28.318 </t>
  </si>
  <si>
    <t xml:space="preserve">Formular 1  plan con EPS, IPS para garantizar una atención oportuna y seguimiento a los pacientes con cáncer de estómago y leucemias </t>
  </si>
  <si>
    <t xml:space="preserve">Número de planes con EPS, IPS para garantizar una atención oportuna y seguimiento a los pacientes con cáncer de estómago y leucemias formulados </t>
  </si>
  <si>
    <t xml:space="preserve">1. Documento de las RIAS de Cancer  Adaptado 
2. Documento cualitativo y cuantitativo con su respectivo análisis de la línea de base levantada
</t>
  </si>
  <si>
    <t>Reducción en un 2% el número de casos enfermedades crónicas (Hipertensión ,Diabetes Y Enfermedad Renal Crónica)</t>
  </si>
  <si>
    <t>Porcentaje reducido de casos enfermedades crónicas (Hipertensión, Diabetes Y Enfermedad Renal Crónica)</t>
  </si>
  <si>
    <t>Hipertensión 17853 casos ,   Diabetes 4383 casos,               Enfermedad Renal Crónica 490)</t>
  </si>
  <si>
    <t>1. Documento cualitativo y cuantitativo con su respectivo análisis de la línea de base levantada
2. Plan de capacitacion formulado y desarrollado</t>
  </si>
  <si>
    <t>Incrementar en 5% la frecuencia de uso de los servicios de salud mental.</t>
  </si>
  <si>
    <t>Porcentaje de  Frecuencia de uso de servicios en salud mental incrementados.</t>
  </si>
  <si>
    <t>Convivencia Social y Salud Mental</t>
  </si>
  <si>
    <t>Generar espacios que contribuyan al desarrollo de oportunidades y capacidades de la población, la gestión integral de los riesgos asociados, el fortalecimiento y la ampliación de la oferta de servicios institucionales y comunitarios en salud mental para el fortalecimiento de la salud mental, la convivencia y el desarrollo humano y social.</t>
  </si>
  <si>
    <t>Conformar en 42 municipios la red integrada de servicios en salud mental con promoción en salud pública y gestión del riesgo, incluyendo la generación de capacidades para el fortalecimiento de los prestadores primarios en el marco de la implementación de la  Política de Atención Integral (PAIS)</t>
  </si>
  <si>
    <t xml:space="preserve">Número de municipios la red integrada de servicios en salud mental con promoción en salud pública y gestión del riesgo conformada, incluyendo la generación de capacidades para el fortalecimiento de los prestadores primarios en el marco de la implementación de la  Política de Atención Integral (PAIS) </t>
  </si>
  <si>
    <t>San Sebastian, Paez, Toribio, Timbiqui, Guachene, Florencia, argelia, La Sierra, Sotara y Suarez.</t>
  </si>
  <si>
    <t xml:space="preserve">Region Macizo, Zona Oriente, Region Norte, Region Pacifica, region Sur, </t>
  </si>
  <si>
    <t xml:space="preserve">Implementación de la ruta integral de atencion en salud mental implementada en sus 4 fases: Fase 1:Detección Temprana e Identificación de Pacientes; Fase 2: Canalización efectiva al Prestador Primario en Salud Mental, Fase 3: Caracterización y programación del paciente en el Prestador Primario; Fase 4: Implementación del Plan Básico de Manejo por el Prestador Primario </t>
  </si>
  <si>
    <t>Martha Lucia Duarte</t>
  </si>
  <si>
    <t>Poblacion Indigena: 156
Poblacion Afro: 144
Mujeres:450
Hombres:150</t>
  </si>
  <si>
    <t>Aumentar  en un  15.5%  la edad promedio del inicio de consumo de sustancias ilícitas (Psicoactivas)</t>
  </si>
  <si>
    <t>Porcentaje de  la edad promedio del inicio de consumo de sustancias ilícitas aumentada.</t>
  </si>
  <si>
    <t>Fortalecer en 42 municipios las capacidades de gestión del riesgo y  reducción del daño por consumo de Psicoactivos (mediante  estrategias de gestión del conocimiento, dispositivos ZOE Y CE, Familias Fuertes, otros</t>
  </si>
  <si>
    <t>Número de municipios con las capacidades de gestión del riesgo y  reducción del daño por consumo de Psicoactivos fortalecidos (mediante  estrategias de gestión del conocimiento, dispositivos ZOE Y CE, Familias Fuertes, otros)</t>
  </si>
  <si>
    <t>Argelia, Balboa, Bolivar, Mercaderes, Sucre, La Sierra, Almaguer, San Sebastian, Piendamo y Purace.</t>
  </si>
  <si>
    <t>Region Sur, Region Macizo, region Centro</t>
  </si>
  <si>
    <t>1. Implementación de un Dispositivo Comunitario en una instución educativa en sus 7 fases: Fase 1  Información y sensibilización (Red Subjetiva comunitaria). Fase 2: Formación del equipo operativo. Fase 3: Diagnostico comunitarios- SIDIES. Fase 4:  Inicio de la sensibilización y articulación de  redes. Fase 5:   Implementación de la zona de orientación escolar. Fase 6: Sistematización de la experiencia y manejo de instrumentos de monitoreo y seguimiento. Fase 7: Evaluación, ajuste y sostenibilidad de la experiencia con los diversos actores institucionales.</t>
  </si>
  <si>
    <t>Mujeres:80.589
Hombres:35.934
Poblacion Indigena:30.295
Poblacion Afro:27.965</t>
  </si>
  <si>
    <t xml:space="preserve">Reducir  a 13,4 por 100.000 habitantes la tasa de mortalidad por agresiones </t>
  </si>
  <si>
    <t>Tasa de mortalidad por agresiones reducida.</t>
  </si>
  <si>
    <t xml:space="preserve">Fortalecer en 42 municipios capacidades (institucionales y comunitarias) para la promoción de la salud mental y la convivencia, la detección temprana de problemas y trastornos mentales y la gestión de riesgos asociados (como las diferentes formas de violencias, mediante la implementación de estrategias como Mapa y Rehabilitación Basada en Comunidad –RBC- en salud mental, Habilidades para la vida, entre otras)   </t>
  </si>
  <si>
    <t xml:space="preserve">Número de municipios con capacidades (institucionales y comunitarias) para la promoción de la salud mental y la convivencia, la detección temprana de problemas y trastornos mentales y la gestión de riesgos asociados fortalecidas (como las diferentes formas de violencias, mediante la implementación de estrategias como Mapa y Rehabilitación Basada en Comunidad –RBC- en salud mental, Habilidades para la vida, entre otras)   </t>
  </si>
  <si>
    <t xml:space="preserve">El Bordo, Argelia, Bolivar, Mercaderes, Florencia, Rosas, Timbio, Inza, La Sierra, Caldono, Totoro, Piamonte, Lopez de Micay, Popayan, Guachene y Guapi. </t>
  </si>
  <si>
    <t>Region Sur, Region Macizo, Region Centro, Zona Oriente, Region Norte, Region Piedemonte, Region Pacifica</t>
  </si>
  <si>
    <t xml:space="preserve">Fortalecimiento de capacidades de salud mental y convivencia social para la promoción de relación parentales y grupales por medio de talleres con padres de familia y adolescentes. </t>
  </si>
  <si>
    <t>Mujeres:400
Hombres:240
Poblacion Indigena: 166.400
Poblacion Afro: 153.600</t>
  </si>
  <si>
    <t xml:space="preserve">Reducir a 2.6% en niños y niñas menores de 5 años la prevalencia de la DNT Global   </t>
  </si>
  <si>
    <t>Porcentaje de  niños y niñas menores de 5 años  con  la prevalencia de la DNT Global reducida.</t>
  </si>
  <si>
    <t>Seguridad Alimentaria y Nutricional</t>
  </si>
  <si>
    <t>Propender por la Seguridad Alimentaria y Nutricional SAN de la población colombiana en sus tres componentes a través de la implementación, seguimiento y evaluación de acciones transectoriales, con el fin de asegurar la salud de las personas y el derecho de los consumidores.</t>
  </si>
  <si>
    <t>Fortalecer en 34 Municipios el sistema de información nutricional que les permita monitorear la desnutrición y la malnutrición</t>
  </si>
  <si>
    <t xml:space="preserve">Número de Municipios con el sistema de información nutricional fortalecido que les permita monitorear la desnutrición y la malnutrición </t>
  </si>
  <si>
    <t>Corinto, Caloto, Santander de Quilichao, Miranda Guachene, Santa Rosa, Piamonte, Guapi, Lopez de Micay, Timbiqui.</t>
  </si>
  <si>
    <t>Norte, Macizo, Piedemonte, Costa Pacifica.</t>
  </si>
  <si>
    <t>1. Operatividad del software antrho. 2.personal capacitado designado para el desarollo del software 3. conocimientos del software. 3. instalación  de un equipo de computo idoneo. 4. diligenciamiento oportuno del software. 5.reportes trimestrales  en la plantilla con actualizacion de la resolucion 2465 de 2016 a la SSM, SDSC, EAPB.</t>
  </si>
  <si>
    <t>Total Poblacion (43,520) Mujeres (22,152), Hombres (21,218) Afros (11,315) indigenas (10,444).</t>
  </si>
  <si>
    <t>Mantener en menos del 10% la proporción de bajo peso al nacer a termino</t>
  </si>
  <si>
    <t>Porcentaje de la proporción de bajo peso al nacer a termino mantenido</t>
  </si>
  <si>
    <t xml:space="preserve">Piedemonte
Oriente
Sur
Costa Pacifica
Norte
Macizo
Centro
</t>
  </si>
  <si>
    <t xml:space="preserve">18.151 NV </t>
  </si>
  <si>
    <t>1.Actas de  seguimiento  a los niños con bajo peso al nacer de los 42 municipios del departamento. 2.  reporte generado de RUAF  y SIVIGILA en el que se verifica la concordacia de los bajos pesos al nacer de los 42 municipios. 3.  retroalimenta con cada uno de los municipios del cauca con el fin de realizar los estudios de campo y el seguimiento respectivo hasta lograr el peso adecuado.</t>
  </si>
  <si>
    <t>18.151 NV Hombres 9342, Mujeres (8807) afro (1842) , indigenas (2997) no ertnicos (13312), total bajo peso al nacer 544 que equivalen a una proporcion del 3%.</t>
  </si>
  <si>
    <t xml:space="preserve">Reducir  en 2% la mortalidad infantil evitable por desnutrición en forma progresiva en niños menores de 5 años </t>
  </si>
  <si>
    <t>Porcentaje de la mortalidad infantil evitable por desnutrición en forma progresiva.(Tasa) en niños menores de 5 años reducida.</t>
  </si>
  <si>
    <t>5,3 %</t>
  </si>
  <si>
    <t>Mantener  en 34 municipios  el proceso de concertación y manejo de rutas nutricionales que permite ubicar los casos detectados</t>
  </si>
  <si>
    <t xml:space="preserve">Número de municipios con el proceso de concertación y manejo de rutas nutricionales que permite ubicar los casos detectados </t>
  </si>
  <si>
    <t xml:space="preserve">34 Municipios,( excepto: LA SIERRA, PIENDAMO, POPAYAN, SOTARA, SUAREZ, SUCRE, TIMBIO, TORIBIO, TOTORO, GUACHENE, CALDONO
</t>
  </si>
  <si>
    <t>1.Construcion de ruta de atencion nutricional de menores de cinco años 2. ruta  nutricional de gestante 3.. Rutas de atencion socializadas en los municipios 3. rutas de atencion operando con todos los actores insterinstitucionales.4. identificacion de los casos con algun grado de DNT con su respectivo seguimiento.</t>
  </si>
  <si>
    <t xml:space="preserve">0-6 años 135,979 (34.664 Mujeres, 33.326 Hombres), Afros (37,954) Indigenas (35.043)
</t>
  </si>
  <si>
    <t xml:space="preserve">Mantener en  4   meses la duración de la mediana de la lactancia materna exclusiva </t>
  </si>
  <si>
    <t>Número de meses de  duración de la mediana de la lactancia materna exclusiva mantenida.</t>
  </si>
  <si>
    <t>1. Medicion de la lactancia materna en los 42 munipios con soporte metodologico e investigativo</t>
  </si>
  <si>
    <t>Total poblacion 20,000 afros: (3000), indigenas (4200), otros: (12.800)</t>
  </si>
  <si>
    <t>Reducir  en 2%  el promedio de escolares entre 5 y 12 años con anemia nutricional.</t>
  </si>
  <si>
    <t>Porcentaje del promedio de escolares entre 5 y 12 años con anemia nutricional.(Prevalencia) reducida.</t>
  </si>
  <si>
    <t>Formular en 16   municipios  estrategias de seguridad alimentaria y nutricional de carácter interinstitucional e intersectorial</t>
  </si>
  <si>
    <t>Número de    municipios con estrategias de seguridad alimentaria y nutricional de carácter interinstitucional e intersectorial formuladas</t>
  </si>
  <si>
    <t>41 excepto popayan</t>
  </si>
  <si>
    <t>258,441 (10años a 19 años)</t>
  </si>
  <si>
    <t>1. Diagnóstico de escolares de  160 Instituciones educativas Agropecuarias (IEA) y 900 familias, que incluya 2.formatos de familias preseleccionadas x cada IEA de cada municipio,        2. Peso y Talla, 3.Fichas de reuniones, 4.Registro fotográfico.       5.Listados de asistencia.
6.Plan de intercambio saberes y sabores  elaborado. 7. Plan del CISAN  elaborado.</t>
  </si>
  <si>
    <t xml:space="preserve">Total Poblacion (258,441)  Afros: (67195), indigenas (62026), otros: (129.220) </t>
  </si>
  <si>
    <t>Aumentar en  un 5 % las toneladas  de  producción de la canasta SAN</t>
  </si>
  <si>
    <t>Porcentaje de  las toneladas de producción  de la canasta SAN aumentadas</t>
  </si>
  <si>
    <t>Incorporar en el  50 %  de  los Planes Territoriales de Seguridad Alimentaria y Nutricional la canasta SAN  correspondiente</t>
  </si>
  <si>
    <t>Porcentaje de Planes Territoriales de Seguridad Alimentaria y Nutricional con la canasta SAN  correspondiente incorporada</t>
  </si>
  <si>
    <t>Almaguer, Guachene, Padilla, San Sebastian.</t>
  </si>
  <si>
    <t>Macizo, Norte.</t>
  </si>
  <si>
    <t>Documento con el  Plan SAN de 3 municipios, y su respectivo plan de acción  para implementación como política pública.                                                                    2. Documento con soportes de actualizacion de los 7  Planes SAN.</t>
  </si>
  <si>
    <t xml:space="preserve">Total Poblacion  63,193 Afros: (16430), indigenas (15,166), otros: (31,597) </t>
  </si>
  <si>
    <t xml:space="preserve">Disminuir en un 5%   las enfermedades transmitidas por alimentos </t>
  </si>
  <si>
    <t>%  De   las enfermedades transmitidas por alimentos (incidencia) disminuidas.</t>
  </si>
  <si>
    <t>Ejecutar  en un  40%  las acciones de IVC de alimentos   bajo el Enfoque  de riesgo</t>
  </si>
  <si>
    <t>Porcentaje de   acciones de IVC en alimentos   bajo el Enfoque  de riesgo ejecutadas</t>
  </si>
  <si>
    <t>1. Actas  de inspeccion  y vigilancia sanitaria  2. Documento con evalución de condiciones de  saneamiento, calidad e inocuidad en la preparación y conservación de los alimentos en los restaurantes escolares.</t>
  </si>
  <si>
    <t xml:space="preserve">Total Poblacion  1,721,752  Afros: (447.656), indigenas (413,220), otros: (860,876) </t>
  </si>
  <si>
    <t>Disminuir a 72X100.000 nacidos vivos la Razón de mortalidad materna evitable  anuales en el departamento</t>
  </si>
  <si>
    <t>Razón de Mortalidad materna disminuida.</t>
  </si>
  <si>
    <t>75 x 100.000 N.V.  (2015)</t>
  </si>
  <si>
    <t>Sexualidad Derechos Sexuales y Reproductivos</t>
  </si>
  <si>
    <t>Mejorar la salud sexual y reproductiva mediante la Promoción y garantía las condiciones que permitan el ejercicio pleno y autónomo de la sexualidad en un marco de los derechos sexuales y reproductivos, con enfoque de derechos de género y diferencial</t>
  </si>
  <si>
    <t>Incluir en los 42 municipios acciones para garantizar los derechos sexuales y reproductivos y asegurar la participación de las Organizaciones y redes de mujeres, Jóvenes, grupos étnicos, EAPB, IPS, Y SSM</t>
  </si>
  <si>
    <t xml:space="preserve">Número de municipios con acciones para garantizar los derechos sexuales y reproductivos y asegurar la participación de las Organizaciones y redes de mujeres, Jóvenes, grupos étnicos, EAPB, IPS, Y SSM incluidos </t>
  </si>
  <si>
    <t>Santander ,Cajibio ,Morales, Piendamo ,Silvia, Padilla ,Villa Rica, Puerto Tejada ,Caloto ,Corinto, Miranda, Guachene</t>
  </si>
  <si>
    <t>REGION NORTE- Centro</t>
  </si>
  <si>
    <t>1.lideres formadas en derechos sexuales y reproductivos//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 7  seguimientos a los Eventos de interés en salud pública de SSR realizadap,//9. reuniónes del comité consultivo  departamental realizadas</t>
  </si>
  <si>
    <t>Omar Felipe Murillo Muñoz-Profesional Especializado</t>
  </si>
  <si>
    <t>POBLACION: Hombres :218639  y mujeres  110319 AFRO:56846 , INDIGENA:52473,MESTIZO:104946, DISCAPACITADOS:4373</t>
  </si>
  <si>
    <t xml:space="preserve">Incrementar a 88% en los 42 municipios las mujeres que tienen 4 o más controles prenatales
</t>
  </si>
  <si>
    <t>Porcentaje incrementado en los 42 municipios donde las mujeres que tienen 4 o más controles prenatales</t>
  </si>
  <si>
    <t>Por asignar para la vigencia 2018.</t>
  </si>
  <si>
    <t>Todas la 7 regiones del Departamento</t>
  </si>
  <si>
    <t>1. Estrategia de educación y  comunicación con la comunidad  para optimizar el acceso y   adherencia al control prenatal con pertinencia cultural desarrollada //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.//6.p articipar  en los Comité de vigilancia epidemiológica asignados a la Dimensión cinco durante el año.</t>
  </si>
  <si>
    <t xml:space="preserve">Población Mestiza: 11473; Afro: 1530; Indígena: 2295;  ROM: 2;  Personas en condición de discapacidad: 5 </t>
  </si>
  <si>
    <t>Incrementar en 5 % las mujeres gestantes que ingresan al control prenatal antes de la semana 12 de edad gestacional</t>
  </si>
  <si>
    <t>Porcentaje incrementado de las mujeres gestantes que ingresan al control prenatal antes de la semana 12 de edad gestacional</t>
  </si>
  <si>
    <t>1,3%</t>
  </si>
  <si>
    <t>1. Estrategia de comunicación con la comunidad  para la canalización y orientación al acceso oportuno de las mujeres gestantes al control prenatal desarrollada//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año./.7.  seguimientos a los Eventos de interés en salud pública de SSR realizadas</t>
  </si>
  <si>
    <t>TOTAL GESTANTES: 8133
INDIGENAS: 1952
AFRO: 2115
MEESTIZOS: 4066
DISCAPACITADOS: 163</t>
  </si>
  <si>
    <t>Disminuir a 61 por 1.000 la tasa específica de fecundidad en mujeres adolescentes de 15 a 19 años.</t>
  </si>
  <si>
    <t>Tasa especifica de fecundidad disminuida.</t>
  </si>
  <si>
    <t xml:space="preserve"> 73,74</t>
  </si>
  <si>
    <r>
      <t xml:space="preserve">Implementar acciones en  27  municipios para promover el acceso a servicios integrales en SSR </t>
    </r>
    <r>
      <rPr>
        <sz val="10"/>
        <color theme="1"/>
        <rFont val="Arial"/>
        <family val="2"/>
      </rPr>
      <t>de la</t>
    </r>
    <r>
      <rPr>
        <sz val="10"/>
        <rFont val="Arial"/>
        <family val="2"/>
      </rPr>
      <t xml:space="preserve"> población de adolescentes y jóvenes. </t>
    </r>
  </si>
  <si>
    <t>Número de municipios con acciones  para promover el acceso a servicios integrales en SSR  de la población de adolescentes y jóvenes implementadas</t>
  </si>
  <si>
    <t>LA VEGA, ROSAS, SUAREZ, JAMBALÓ, TOTORÓ, CALDONO, GUAPI, BUENOS AIRES</t>
  </si>
  <si>
    <t>MACIZO, NORTE, ORIENTE, PACIFICA</t>
  </si>
  <si>
    <t>1. Veedurías juveniles conformadas //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año.//7. seguimientos a los Eventos de interés en salud pública de SSR realizadas</t>
  </si>
  <si>
    <t>AFRO: 21.073    INDIGENA: 19.452 MESTIZO: 40524  ROM:0    DISCAPACIDAD 1621</t>
  </si>
  <si>
    <t xml:space="preserve">Implementar acciones en 37 municipios para  garantizar el acceso y la atención integral  en SSR para disminuir la proporción de adolescentes alguna vez embarazadas </t>
  </si>
  <si>
    <t xml:space="preserve">Número de municipios con acciones implementadas para  garantizar el acceso y la atención integral en SSR para disminuir la proporción de adolescentes alguna vez embarazadas </t>
  </si>
  <si>
    <t>ROSAS, BUENOS AIRES, CORINTO, BALBOA, MORALES, CAJIBIO, CALOTO, SILVIA, BOLIVAR, PIENDAMÓ</t>
  </si>
  <si>
    <t>MACIZO, NORTE, SUR, CENTRO</t>
  </si>
  <si>
    <t>1.  Red intersectorial conformada, para identificar problemáticas prioritarias en la población adolecentes y joven.//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 7.seguimientos a los Eventos de interés en salud pública de SSR realizadas</t>
  </si>
  <si>
    <t>AFRO: 3734   INDIGENA: 3446 MESTIZO: 7180  ROM:0  DISCAPACIDAD 287</t>
  </si>
  <si>
    <t>Incrementar al 15% el uso de métodos modernos de anticoncepción en todas las adolescentes de 15 a 19 años sexualmente activas</t>
  </si>
  <si>
    <t xml:space="preserve">Porcentaje incrementado del uso de métodos modernos de anticoncepción en todas las adolescentes de 15 a 19 años sexualmente activas </t>
  </si>
  <si>
    <t>1. Modelo de Servicios amigables para atenciòn en salud sexual y reproductiva implementado //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año.//7. seguimientos a los Eventos de interés en salud pública de SSR realizadas</t>
  </si>
  <si>
    <t>AFRO: 16694 INDIGENA: 15410 MESTIZO: 32105 ROM:0  DISCAPACIDAD 1284</t>
  </si>
  <si>
    <t>Aumentar a 80% el uso de métodos modernos de anticoncepción en mujeres en edad fértil (de 15 a 49 años).</t>
  </si>
  <si>
    <t>% De  mujeres en edad fértil (de 15 a 49 años), que usan métodos de anticoncepción modernos.</t>
  </si>
  <si>
    <t xml:space="preserve">Implementar acciones en los 42 municipios para aumentar el porcentaje de uso de métodos modernos de anticoncepción en mujeres de 15 a 49 años </t>
  </si>
  <si>
    <t>Número de municipios con acciones implementadas para aumentar el porcentaje de uso de métodos modernos de anticoncepción en mujeres de 15 a 49 años</t>
  </si>
  <si>
    <t>SOTARA, LA VEGA, ROSAS, SUAREZ, PURACE, MORALES, CAJIBIO, CALOTO, TOTORO, PIENDAMÓ</t>
  </si>
  <si>
    <t>MACIZO, NORTE, CENTRO, ORIENTE</t>
  </si>
  <si>
    <t>1. Iniciativas que mejoren el acceso a los servicios de salud sexual y reproductiva en el territorio establecida, //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t>
  </si>
  <si>
    <t>AFRO: 16326  INDIGENA: 15070 MESTIZO: 31395 ROM:0  DISCAPACIDAD 1256</t>
  </si>
  <si>
    <t>Mantener la prevalencia de infección por VIH en menos de 1% en población de 15 a 49 años</t>
  </si>
  <si>
    <t xml:space="preserve">% De Prevalencia de infección por VIH  en población de 15 a 49 años </t>
  </si>
  <si>
    <t xml:space="preserve"> 0,06%</t>
  </si>
  <si>
    <t>Implementar acciones en los 21  municipios para mantener la prevalencia de infección por VIH en menos de 1% en población de 15 a 49 años</t>
  </si>
  <si>
    <t>Número de municipios con acciones para mantener la prevalencia de infección por VIH en menos de 1% en población de 15 a 49 años implementadas.</t>
  </si>
  <si>
    <t>VILLARICA, PADILLA, CALOTO, BALBOA Y PIAMONTE</t>
  </si>
  <si>
    <t>NORTE , SUR Y PIEDEMONTE</t>
  </si>
  <si>
    <t>1. Usuarios Tamizados en  prueba voluntaria de VIH. //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año.//8. seguimientos a los Eventos de interés en salud pública de SSR realizadas</t>
  </si>
  <si>
    <t>POBLACION: AFRO10.435, INDIGENA:9633,MESTIZO:20069, DISCAPACITADOS:802</t>
  </si>
  <si>
    <t>Mantener  en el 7%  la transmisión materno infantil del VIH, sobre el número de niños expuestos.</t>
  </si>
  <si>
    <t>% De  la transmisión materno infantil del VIH, sobre el número de niños expuestos.</t>
  </si>
  <si>
    <t>Implementar en 21 municipios acciones para prevenir la transmisión materno infantil del VIH</t>
  </si>
  <si>
    <t>Número de municipios con acciones para prevenir la transmisión materno infantil del VIH implementadas</t>
  </si>
  <si>
    <t>INZA, SUAREZ,JAMBALO,MIRANDA, MERCADERES</t>
  </si>
  <si>
    <t>ORIENTE, NORTE, CENTRO, SUR</t>
  </si>
  <si>
    <t xml:space="preserve">1. grupo comunitario formado en promocion de derechos sexuales y reproductivos y prevencion de las ITS VIH/SIDA. //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 </t>
  </si>
  <si>
    <t>POBLACION: AFRO 222, INDIGENA:205,MESTIZO:427, DISCAPACITADOS42</t>
  </si>
  <si>
    <t>Mantener en 3.14  casos por x 1.000  nacidos vivos o menos, incluidos los mortinatos,   la incidencia de sífilis congénita.</t>
  </si>
  <si>
    <t>Tasa de incidencia de sífilis congénita mantenida.</t>
  </si>
  <si>
    <t xml:space="preserve"> 3,14</t>
  </si>
  <si>
    <t>Implementar en 21 municipios estrategias para mantener la incidencia de sífilis congénita en 3.14 casos por x 1.000 nacidos vivos o menos (incluidos los mortinatos)</t>
  </si>
  <si>
    <t>Número de municipios con estrategias para mantener la incidencia de sífilis congénita en 3.14 casos por x 1.000 nacidos vivos o menos implementadas (incluidos los mortinatos)</t>
  </si>
  <si>
    <t xml:space="preserve"> PAEZ, GUACHENE, BALBOA,  BOLIVAR, LA VEGA</t>
  </si>
  <si>
    <t>NORTE, ORIENTE, SUR, MACIZO</t>
  </si>
  <si>
    <t>1. estrategia de informacion educacion y comunicacion en salud dirigidos a la comunidad para la prevencion de las ITS desarrollada, //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año.//8. seguimientos a los Eventos de interés en salud pública de SSR realizadas</t>
  </si>
  <si>
    <t>POBLACION: AFRO 286, INDIGENA:263,MESTIZO:549, DISCAPACITADOS:22</t>
  </si>
  <si>
    <t>Mantener la cobertura de tamización de Cáncer de Cuello Uterino (citología) en el 76% de la población objeto (mujeres entre los 25 a 69 años)</t>
  </si>
  <si>
    <t xml:space="preserve">Cobertura de tamización con citología </t>
  </si>
  <si>
    <t xml:space="preserve">Implementar en 21 municipios acciones para mantener la tamización de cáncer de cuello uterino (CACU) en el  76%) </t>
  </si>
  <si>
    <t>Número de municipios con acciones para mantener la tamización de cáncer de cuello uterino (CACU) en el  76%) implementadas</t>
  </si>
  <si>
    <t>Piendamo,Santander de Quilichao,Balboa,Bolivar,Patia, Rosas</t>
  </si>
  <si>
    <t>NORTE, Centro, SUR, MACIZO</t>
  </si>
  <si>
    <t>1. Jornada de movilización en prevención del cáncer cervico uterino Realizada .//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año.//7. seguimientos a los Eventos de interés en salud pública de SSR realizadas</t>
  </si>
  <si>
    <t>Poblacion 66394    Afro: 17262   Indigena:15934 Mesiza 32410 discapacidad 1328</t>
  </si>
  <si>
    <t>Implementar en un 80% en las IPS publicas, privadas e indígenas, el protocolo de atención integral en salud para victimas violencia sexual</t>
  </si>
  <si>
    <t>%  De las IPS publicas, privadas e indígenas del  protocolo de atención integral en salud para victimas violencia sexual implementado.</t>
  </si>
  <si>
    <t>Implementar en 21 municipios el Protocolo de Atención Integral en Salud para Victimas Violencia Sexual</t>
  </si>
  <si>
    <t>Número de municipios con el Protocolo de Atención Integral en Salud para Victimas Violencia Sexual</t>
  </si>
  <si>
    <t xml:space="preserve">Almaguer, Argelia Florencia, Paez y mercaderes </t>
  </si>
  <si>
    <t xml:space="preserve">Sur y Oriente </t>
  </si>
  <si>
    <t>1. Jornada de movilizacion  para conmemorar el dia de la no violencia contra la mujer realizada //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año.//8.  seguimientos a los Eventos de interés en salud pública de SSR realizadap,//9. reuniónes del comité consultivo  departamental realizadas</t>
  </si>
  <si>
    <t>56375 hombres y 53057 mujeres en edades desde los 0 hasta los 90 años Poblacion Indigena 26426 y  Afro 28628 , Mestiza 55056, discapcidad: 2021</t>
  </si>
  <si>
    <t xml:space="preserve"> Incrementar en  un 30 % de los municipios    espacios transectoriales y comunitarios en donde se coordine la promoción y garantía de los derechos sexuales y reproductivos así mismo una mesa departamental de promoción de los derechos sexuales y reproductivos</t>
  </si>
  <si>
    <t xml:space="preserve">  % De   municipios  con  espacios transectoriales y comunitarios en donde se coordine la promoción y garantía de los derechos sexuales y reproductivos así mismo una mesa departamental de promoción de los derechos sexuales y reproductivos incrementados.</t>
  </si>
  <si>
    <t>Conformar en 14 municipios un espacio transectorial y comunitario que coordine la promoción y garantía de los derechos sexuales y reproductivos y  una mesa de promoción de los derechos sexuales y reproductivos</t>
  </si>
  <si>
    <t xml:space="preserve">Número de municipios con un espacio transectorial y comunitario que coordine la promoción y garantía de los derechos sexuales y reproductivos y  una mesa de promoción de los derechos sexuales y reproductivos conformada </t>
  </si>
  <si>
    <t>POPAYAN, GUACHENE, PUERTO TEJADA,  VILLARICA, GUAPI, BOLIVAR, EL TAMBO, SANTANDER DE  QUILICHAO, SANTA ROSA, SILVIA, JAMBALO, TOTORO, LA VEGA, SAN SEBASTIAN</t>
  </si>
  <si>
    <t>Norte,Centro,SurOriente, Macizo</t>
  </si>
  <si>
    <t>1. Mesa de Promoción y Garantía de derechos sexuales conformado mediante Resolución o o decreto con plan de acción. //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año.//8.  seguimientos a los Eventos de interés en salud pública de SSR realizadap,//9. reuniónes del comité consultivo  departamental realizadas</t>
  </si>
  <si>
    <t xml:space="preserve"> Poblacion  hombres  272228 y mujeres 251260 en edad reproductiva de 10 a 59 años  523459  Afro :137000 Indigena: 125630 Mestiza 251261 discapacidad:10469</t>
  </si>
  <si>
    <t>Mantener la tasa de violencia sexual  en 37,1  y de violencia intrafamiliar en 65,1</t>
  </si>
  <si>
    <t>Tasa de violencia sexual y de violencia intrafamiliar mantenida</t>
  </si>
  <si>
    <t>37.1 y 65.1</t>
  </si>
  <si>
    <t>Implementar en 21 Municipios los  Comités Interinstitucionales Municipales para la prevención de la violencia sexual, violencias de género y atención integral de los niños, niñas y adolescentes víctimas de abuso sexual, y  el Comité Interinstitucional Consultivo Departamental para la prevención de la violencia sexual, violencias de género y atención integral de los niños, niñas y adolescentes víctimas de abuso sexual  con Rutas Municipales de Atención Victimas Violencia Sexual</t>
  </si>
  <si>
    <t xml:space="preserve">Número de municipios con los  Comités Interinstitucionales Municipales para la prevención de la violencia sexual, violencias de género y atención integral de los niños, niñas y adolescentes víctimas de abuso sexual, y  el Comité Interinstitucional Consultivo Departamental para la prevención de la violencia sexual, violencias de género y atención integral de los niños, niñas y adolescentes víctimas de abuso sexual  con Rutas Municipales de Atención Victimas Violencia Sexual implementados </t>
  </si>
  <si>
    <t xml:space="preserve">La Vega, Lopez de Micay, Piamonte, San Sebastian,  y Sucre </t>
  </si>
  <si>
    <t xml:space="preserve">Sur, Oriente, Pie de Monte, y costa </t>
  </si>
  <si>
    <t xml:space="preserve">1.  Comité  consultivo municipal para  La prevención de la violencia sexual, violencias de genero y atención integral de los niños, niñas y adolescentes victimas de abuso sexual conformado mediante Resolución o decreto. //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año.//8.  seguimientos a los Eventos de interés en salud pública de SSR realizadap,//9. reuniónes del comité consultivo  departamental realizadas  </t>
  </si>
  <si>
    <t>52073 hombres y  48186 mujeres en edades desde los 0 hasta los 90 años Poblacion Indigena 26426 y  Afro 28628 , Mestiza 55056, discapcidad: 2202</t>
  </si>
  <si>
    <r>
      <t>Reducir en un 5</t>
    </r>
    <r>
      <rPr>
        <strike/>
        <sz val="10"/>
        <rFont val="Arial"/>
        <family val="2"/>
      </rPr>
      <t xml:space="preserve">% </t>
    </r>
    <r>
      <rPr>
        <sz val="10"/>
        <rFont val="Arial"/>
        <family val="2"/>
      </rPr>
      <t xml:space="preserve">la mortalidad  por cáncer de cuello uterino </t>
    </r>
  </si>
  <si>
    <t>Tasa de mortalidad por cáncer de cuello uterino reducida.</t>
  </si>
  <si>
    <t xml:space="preserve">4.4 X 100.000 mujeres </t>
  </si>
  <si>
    <t>Tamizar 77.438 mujeres de 25 a 65 años en condición de vulnerabilidad a través del cotest ( citología liquida* ADN-VPH) en 12 municipios del departamento</t>
  </si>
  <si>
    <t xml:space="preserve">Número de mujeres entre 25 a 65 años  a través  del cotest ( citología liquida+ADN-VPH) en 12 municipios tamizadas </t>
  </si>
  <si>
    <t>13.066 mujeres año 1 y 2 ( 2014-2015)</t>
  </si>
  <si>
    <t>Buenos Aires, Corinto, Guachene, Puerto Tejada, Santander de Quilichao, Piendamo, El Tambo, Totoro, Patia, San Sebastian, Florencia y Paez</t>
  </si>
  <si>
    <t>Norte, Centro, Macizo y Oriente</t>
  </si>
  <si>
    <t>Estrategia de capacitaciòn para el talento humano involucrado en el programa en los doce municipios, apoyo a la gestiòn intersectorial para mejorar el desarrollo social, identificaciòn y tamizaciòn de la poblaciòn a riesgo de la zona urbana y rural de los doce municipios, estrategia de informaciòn, educaciòn y comunicaciòn en salud sexual y reproductiva en los doce municipios, modelo de monitoreo, seguimiento y evaluaciòn para el programa, red intersectorial para la prevenciòn y control de cancer de cuello uterino.</t>
  </si>
  <si>
    <t>ADRIANA RODRIGUEZ GOMEZ - Profesional Especializado Área de Gestión en Salud Pública.</t>
  </si>
  <si>
    <t>Poblacion beneficada afro: 29128</t>
  </si>
  <si>
    <t>Reducir en un  5%  las muertes por TB</t>
  </si>
  <si>
    <t>% De  las muertes por TB reducidas.</t>
  </si>
  <si>
    <t>2,2  muertes por 100,000 habitantes</t>
  </si>
  <si>
    <t xml:space="preserve">Vida saludable y enfermedades  transmisibles  </t>
  </si>
  <si>
    <t>Contribuir a la reducción de la carga de las Enfermedades Transmitidas por Vectores ETV (Malaria, Dengue, Leishmaniasis, Enfermedad de Chagas), producto de su discapacidad, mortalidad y morbilidad, que afecta a la población colombiana, a través de la implementación, monitoreo, evaluación y seguimiento de la estrategia de gestión integral para las ETV, así mismo como Reducir la carga de enfermedades transmitidas por vía aérea y de contacto directo, como la Tuberculosis, Enfermedad de Hansen, mediante acciones promocionales, gestión del riesgo y acciones intersectoriales basado en el modelo integral en salud. (captación 60%,deteccion 30% y  lograr  un éxito terapéutico del  85%)</t>
  </si>
  <si>
    <t>Captar el  60% de sintomáticos respiratorios reales</t>
  </si>
  <si>
    <t>Porcentaje de   sintomáticos respiratorios captados</t>
  </si>
  <si>
    <t>Norte, Sur, Oriente; Pacífico, Macizo, Centro, Bota Caucana</t>
  </si>
  <si>
    <t>1-libro de sintomáticos  respiratorios, 2-indicadores de captación  3-informe de  casos y actividades consolidado</t>
  </si>
  <si>
    <t>Población Cauca 2018  tiene en total de 1.415.933 habitantes de los cuales HOMBRES son 717.064 y MUJERES 698.869, de los cuales son discapacitados 29.721 y desplazados 145.614 habitantes. La distribución por etnia: Afro 305.848,  Indigenas  290.083, Ron 1, Raizales 2,  Otros 819.999 . Los municipios beneficiados son los 42 por que trimestralmente se validan los RIPS de PPNA y los de la 2193 de las IPS públicas de departamento.
La meta de sintomáticos respiratorios a captar, se establece de manera anual, no se puede dividir entre el cuatrenio</t>
  </si>
  <si>
    <t xml:space="preserve">Aumentar al 30% la detección   de BK positivos </t>
  </si>
  <si>
    <t>Porcentaje de detección de tuberculosis BK positiva aumentada</t>
  </si>
  <si>
    <t>1-Iibro de pacientes de TB  2-libro de contactos 3-indicadores de detección 4-libro de Bacioscopias y cultivos</t>
  </si>
  <si>
    <t>Población Cauca 2018  tiene en total de 1.415.933 habitantes de los cuales HOMBRES son 717.064 y MUJERES 698.869, de los cuales son discapacitados 29.721 y desplazados 145.614 habitantes. La distribución por etnia: Afro 305.848,  Indigenas  290.083, Ron 1, Raizales 2,  Otros 819.999 . Los municipios beneficiados son los 42 por que trimestralmente se validan los RIPS de PPNA y los de la 2193 de las IPS públicas de departamento.
Hay que tener en cuenta que la meta de detección también se programa de manera anual, no se puede programar para el cuatrenio</t>
  </si>
  <si>
    <t xml:space="preserve">lograr  un éxito terapéutico del  85% de personas con enfermedad de tuberculosis </t>
  </si>
  <si>
    <t>Porcentaje de éxito terapéutico de personas con enfermedad de tuberculosis logrado.</t>
  </si>
  <si>
    <t xml:space="preserve">1-Libro de pacientes diligenciada con su respectiva asignación de condiciones de egreso </t>
  </si>
  <si>
    <t xml:space="preserve">Población Cauca 2018  tiene en total de 1.415.933 habitantes de los cuales HOMBRES son 717.064 y MUJERES 698.869, de los cuales son discapacitados 29.721 y desplazados 145.614 habitantes. La distribución por etnia: Afro 305.848,  Indigenas  290.083, Ron 1, Raizales 2,  Otros 819.999 . Los municipios beneficiados son los 42 por que trimestralmente se validan los RIPS de PPNA y los de la 2193 de las IPS públicas de departamento.
esta meta es de mantenimiento debido a que según  lineamientos del ministerio de salud y protección social y según la circuar 058 de 2009 el éxito terapeutico estabecido es 85% </t>
  </si>
  <si>
    <t>Implementar  al 100%  programa que contenga  líneas de acción del Plan de eliminación de Tuberculosis post 2015, normas técnicas, guías de atención integral para aliviar la carga y sostener las actividades de control en TB</t>
  </si>
  <si>
    <t>Porcentaje del  programa que contenga  líneas de acción del Plan de eliminación de Tuberculosis post 2015, normas técnicas, guías de atención integral para aliviar la carga y sostener las actividades de control en TB implementado</t>
  </si>
  <si>
    <t>Norte, Sur, Oriente; , Macizo, Centro,</t>
  </si>
  <si>
    <t>1- Elaboracion del Plan de Eliminación  Tuberculosis Cauca post 2015 2-Despliegue del plan en las regiones del Departamento 3-Monitoreo y Evaluación del Plan de Eliminación  Tuberculosis Cauca post 2015</t>
  </si>
  <si>
    <t xml:space="preserve">Población Cauca 2018  tiene en total de 1.415.933 habitantes de los cuales HOMBRES son 717.064 y MUJERES 698.869, de los cuales son discapacitados 29.721 y desplazados 145.614 habitantes. La distribución por etnia: Afro 305.848,  Indigenas  290.083, Ron 1, Raizales 2,  Otros 819.999 . Los municipios beneficiados son los 42 por que trimestralmente se validan los RIPS de PPNA y los de la 2193 de las IPS públicas de departamento.
Se debe tener en cuenta que la meta de producto de prevalencia de Lepra es menos de 1 caso por 100.000 habitantes
</t>
  </si>
  <si>
    <t xml:space="preserve">Mantener a una tasa de 0.15 casos por 100.000 la discapacidad severa por Enfermedad de Hansen (lepra)  entre los casos nuevos con discapacidad grado 2 </t>
  </si>
  <si>
    <t>No  De casos de discapacidad severa por  lepra disminuidos.</t>
  </si>
  <si>
    <t>0,15 casos de discapacidad severa por lepra por 100,000 habitantes</t>
  </si>
  <si>
    <t xml:space="preserve">Mantener a menos de 1x10.000 habitantes la prevalencia de lepra </t>
  </si>
  <si>
    <t xml:space="preserve">Número de casos de lepra 10.000 habitantes </t>
  </si>
  <si>
    <t>Santander de quilichao, Villa rica, Suarez, Guachene, Padilla, Rosas, La sierra, Mercadres, Bolivar, Almaguer, Popayan, Sucre, Puerto tejada, Patia, Cajibio, Buenos Aires, Sotara, Argelia, Caloto, Miranda, Timbio y El Tambo</t>
  </si>
  <si>
    <t xml:space="preserve">norte oriente sur centro </t>
  </si>
  <si>
    <t>1-libro de pacientes con sus variables completamente diligenciadas 2- libro de convivientes de HANSEN 3-Realización  de capacitaciones en diagnóstico prevención y manejo clínico y control de LEPRA en Santander de Quilíchao Popayan y Bordo</t>
  </si>
  <si>
    <t>Afro 305.848,  Indigenas  290.083 TOTAL 595.931</t>
  </si>
  <si>
    <t xml:space="preserve">Reducir  a una tasa mediana de incidencia menor de 60 casos por 100.000 habitantes.  progresivamente la morbilidad por dengue (10%) a una tasa mediana de incidencia menor de 60 casos por 100.000 habitantes. </t>
  </si>
  <si>
    <t>% De  la morbilidad por dengue reducida.</t>
  </si>
  <si>
    <t xml:space="preserve">Línea de base: tasa mediana 2003 – 2013 de 67.09 casos por 100.000 </t>
  </si>
  <si>
    <t>Mantener  en el 100%  en   los Municipios con  mayor riesgo   acciones regulares para la prevención de  dengue, Zika y chikunguña</t>
  </si>
  <si>
    <t xml:space="preserve">Porcentaje mantenido de  Municipios  con  mayor riesgo  con acciones regulares para la prevención de  dengue, Zika y chikunguña </t>
  </si>
  <si>
    <t>Argelia, Buenos Aires, Caloto, Corinto, El Tambo, Florencia, Guachene, Guapi, Lopez de Micay, Miranda, Padilla, Paez, Patia, Puerto Tejada, Santander de Quilichao, Suarez, Timbiqui, Villarica, Mercaderes, Sucre.</t>
  </si>
  <si>
    <t>Sur - Costa Pacifica - Norte - Oriente</t>
  </si>
  <si>
    <t xml:space="preserve">1. Levantamiento de indices larvarios
2. Control índices en barrios críticos.
3. Aplicación de insecticida ULV
4. Control de sumideros                                      
5. Intervención de sumideros de aguas lluvias                          
6. levantamiento de indice de pupas                            
7. intervención social de acciones de promoción y prevención del virus del Dengue, Chikungunya y Zika en los municipios a riesgo en el departamento del Cauca.                                                                                    8. Implementación  estrategia COMBI (Comunicación para el cambio de conductas)    </t>
  </si>
  <si>
    <t>Anderson Hair Piamba Dorado - PROFESIONAL UNIVERSITARIO- PROGRAMA ETV</t>
  </si>
  <si>
    <t>poblaciòn indigena: 87.717, poblaciòn indigena femenina: 42610, poblacion indigena masculina:45.101, poblacion afro: 281.204 poblacion afro femenina:147531 poblacion afro masculina:133.673 y otros 219.616</t>
  </si>
  <si>
    <t xml:space="preserve">Reducir en un 20%  progresivamente la morbilidad por malaria en las áreas endémicas del Cauca. (Meta departamental 847 casos en 2012-2021). </t>
  </si>
  <si>
    <t>% De  la morbilidad por malaria reducida.</t>
  </si>
  <si>
    <t xml:space="preserve">Línea base 2002-2011 = 1.987 casos). </t>
  </si>
  <si>
    <t xml:space="preserve">Mantener en el 100% de las viviendas en las localidades focalizadas de los Municipios de Guapi, Timbiqui y López de Micay la distribución de toldillos </t>
  </si>
  <si>
    <t xml:space="preserve">Porcentaje de las viviendas en las localidades focalizadas de los Municipios de Guapi, Timbiqui y López de Micay con distribución de toldillos </t>
  </si>
  <si>
    <t xml:space="preserve">Guapi, Timbiqui y López de Micay </t>
  </si>
  <si>
    <t xml:space="preserve">Costa pacifica </t>
  </si>
  <si>
    <t>1.Informe tecnico con el numero de viviendas con cobertura de toldillos</t>
  </si>
  <si>
    <t xml:space="preserve">poblaciòn indigena:4.481 , poblaciòn indigena femenina: 2.179, poblacion indigena masculina: 2.302, poblacion afro: 58.540 poblacion afro femenina:28.755 poblacion afro masculina: 29.785  y otros 9.600 </t>
  </si>
  <si>
    <t>Adoptar en un  100%  en la Secretaría de Salud del Cauca  la EGI ETV para los municipios a riesgo para las ETV</t>
  </si>
  <si>
    <t>%   En la Secretaría de Salud del Cauca  de  la EGI ETV para los municipios a riesgo para las ETV adoptada.</t>
  </si>
  <si>
    <t>Adoptar en un 100% en las DTS  estrategia EGI para las ETV según pertinencia epidemiológica</t>
  </si>
  <si>
    <t>Porcentaje de la  estrategia EGI  en las DTS para las ETV según pertinencia epidemiológica adoptada</t>
  </si>
  <si>
    <t>Popayan, Villa Rica, Puerto Tejada, Santander de Quilichao,  Caloto, Corinto, Guachené, Miranda, Padilla,  Patia y Suarez.</t>
  </si>
  <si>
    <t>Centro - Norte - sur</t>
  </si>
  <si>
    <t xml:space="preserve">1.  informes de gestion trimestral del programa ETV con las actividades realizadas en cumplimiento de las metas propuestas en la EGI ETV Departamental.                                     2 Seguimiento de la EGI ETV Departamental en los 11 municipios priorizados (Popayan, Villa Rica, Puerto Tejada, Santander de Quilichao,  Caloto, Corinto, Guachené, Miranda, Padilla,  Patia y Suarez).      </t>
  </si>
  <si>
    <t xml:space="preserve">poblaciòn indigena:57.298 , poblaciòn indigena femenina:29.061 , poblacion indigena masculina:28.237, poblacion afro:198.361 poblacion afro femenina:106.928  poblacion afro masculina:91.433  y otros 366.038 </t>
  </si>
  <si>
    <t>Alcanzar el 95% o mas de cobertura en los biológicos que hacen parte del esquema nacional</t>
  </si>
  <si>
    <t>%De cobertura de vacunación en menores de 1 año alcanzada</t>
  </si>
  <si>
    <t xml:space="preserve">Incrementar al 95% las coberturas de vacunación en menores de 1 año </t>
  </si>
  <si>
    <t xml:space="preserve">Porcentaje incrementado de coberturas útiles de vacunación en menores de 1 año </t>
  </si>
  <si>
    <t>Piedemonte, sur, costa pacìfica, norte, macizo, centro</t>
  </si>
  <si>
    <t>Coberturas ùtiles de vacunación en los niños menores de 1 año</t>
  </si>
  <si>
    <t>21,816 niños menores de 1 año. Meta programática.
NOTA: en noviembre de 2017 se hace la asignación de la población para el año 2018 departamento</t>
  </si>
  <si>
    <t>% De cobertura de vacunación en menores de 1 año alcanzada.</t>
  </si>
  <si>
    <t xml:space="preserve">Incrementar al 95% las coberturas de vacunación en niños de 1 año </t>
  </si>
  <si>
    <t>Porcentaje de Coberturas útiles de vacunación en niños de un 1 año incrementadas</t>
  </si>
  <si>
    <t>92.1%</t>
  </si>
  <si>
    <t>Coberturas ùtiles de vacunación en los niños  de 1 año</t>
  </si>
  <si>
    <t>22,336 niños de 1 año. Meta programática
NOTA: en noviembre de 2017 se hace la asignación de la población para el año 2018 departamento</t>
  </si>
  <si>
    <t xml:space="preserve">Mantener en ceros los casos de  poliomielitis, sarampión, rubéola, síndrome de rubéola congénita y el tétanos neonatal </t>
  </si>
  <si>
    <t>No. de casos de poliomielitis  sarampión, rubéola, síndrome de rubéola congénita y el tétanos neonatal  mantenidos.</t>
  </si>
  <si>
    <t xml:space="preserve">Mantener la erradicación de la  poliomielitis, y consolidar la eliminación del sarampión, rubéola, síndrome de rubéola congénita y el tétanos neonatal </t>
  </si>
  <si>
    <t>Tasas de morbilidad por sarampión, rubéola, síndrome de rubéola congénita y el tétanos neonatal</t>
  </si>
  <si>
    <t xml:space="preserve">Cero casos de poliomielitis, sarampión, rubéola, síndrome de rubéola congénita y el tétanos neonatal  </t>
  </si>
  <si>
    <t>67,167 niños menores de 5 años. Meta programática
NOTA: en noviembre de 2017 se hace la asignación de la población para el año 2018 departamento</t>
  </si>
  <si>
    <t>Controlar la incidencia de casos de fiebre amarilla, difteria, tosferina, tuberculosis meníngea, hepatitis A y B, neumococo, hemophilus influenza tipo B, diarreas por rotavirus, parotiditis e influenza</t>
  </si>
  <si>
    <t>% De incidencia de  Casos  de fiebre amarilla, difteria, tosferina, tuberculosis meníngea, hepatitis A y B, neumococo, hemophilus influenza tipo B, diarreas por rotavirus, parotiditis e influenza controlados</t>
  </si>
  <si>
    <t xml:space="preserve">Mantener en 0.08 las Tasas de morbilidad por fiebre amarilla, difteria, tosferina, tuberculosis meníngea, hepatitis A y B, neumococo, haemophillus influenza tipo B, diarreas por rotavirus, parotiditis e influenza </t>
  </si>
  <si>
    <t xml:space="preserve">Tasas de morbilidad por fiebre amarilla, difteria, tosferina, tuberculosis meníngea, hepatitis A y B, neumococo, haemophillus influenza tipo B, diarreas por rotavirus, parotiditis e influenza </t>
  </si>
  <si>
    <t>0,08</t>
  </si>
  <si>
    <t>Mantener la incidencia de  fiebre amarilla, difteria, tosferina, tuberculosis meníngea, hepatitis A y B, neumococo, hemophilus influenza tipo B, diarreas por rotavirus, parotiditis e influenza</t>
  </si>
  <si>
    <t>Disminuir la tasa de  mortalidad por  IRA en niños menores de 5 años.</t>
  </si>
  <si>
    <t>Tasa de mortalidad por 100.000 menores de 5 años disminuida.</t>
  </si>
  <si>
    <t>10.6 muertes por cada a 100.000 menores de 5 años</t>
  </si>
  <si>
    <t>Mantener en 4.5 la tasa de mortalidad por Neumonía en menores de 5 años en 4,5 por 100000 menores de 5 años.</t>
  </si>
  <si>
    <t>Tasa de mortalidad por neumonía en menores de 5 años mantenida.</t>
  </si>
  <si>
    <t xml:space="preserve">4,5 </t>
  </si>
  <si>
    <t>cero casos de mortalidad por enfermedades inmunoprevenibles en menores de 5 años.</t>
  </si>
  <si>
    <t>21,816 niños menores de 1 año. Meta programática
NOTA: en noviembre de 2017 se hace la asignación de la población para el año 2018 departamento</t>
  </si>
  <si>
    <t>Implementar en 37  municipios el componente comunitario  para la prevención y cuidado de los casos de IRA en el contexto de AIEPI. Difusión de los tres mensajes claves.</t>
  </si>
  <si>
    <t>Número de municipios con  el componente comunitario  para la prevención y cuidado de los casos de IRA en el contexto de AIEPI. Difusión de los tres mensajes claves implementado</t>
  </si>
  <si>
    <t>10 (La Vega, Corinto, Lopez de Micay,  Piendamo, Puerto tejada, Miranda, Timbío, Padilla, Puracé, Patía)</t>
  </si>
  <si>
    <t>Subregión: Macizo, Norte,  Pacifco, Centro y Sur.</t>
  </si>
  <si>
    <t xml:space="preserve">Componente comunitario de la Estrategia AIEPI.   Difusión de los tres mensajes claves </t>
  </si>
  <si>
    <t>Hombres: 168091 Mujeres: 161499 Afro: 69214 Indigena: 67236</t>
  </si>
  <si>
    <t xml:space="preserve">Implementar en 16 municipios la modalidad sala ERA </t>
  </si>
  <si>
    <t xml:space="preserve">Número de municipios con la modalidad sala ERA implementados </t>
  </si>
  <si>
    <t>4 (Totoró, Cajibio, La vega y Corinto)</t>
  </si>
  <si>
    <t>Subregión: Macizo, Norte, centro y macizo</t>
  </si>
  <si>
    <t>Sala ERA implementadas</t>
  </si>
  <si>
    <t>Hombre: 71175 Mujeres: 68383, Afro: 29307, Indigena: 28470</t>
  </si>
  <si>
    <t>Implementar en los 42 municipios el programa nacional de prevención, manejo y control de la infección respiratoria aguda (IRA) en menores de 5 años en articulación con EPS, Secretarias de Salud Municipal y ESE del Departamento. (Tasa de mortalidad por IRA 10.6 por cada 100.000 menores de 5 años)</t>
  </si>
  <si>
    <t>Número de municipios con del programa nacional de IRA en EAPB, ESE Y SSM implementado</t>
  </si>
  <si>
    <t>Programa implementado de prevención, manejo y control de la infección respiratoria aguda (IRA) en menores de 5 años en articulación con EPS, Secretarias de Salud Municipal y ESE del Departamento</t>
  </si>
  <si>
    <t>Reducir la mortalidad por enfermedades inmunoprevenibles en menores de 5 años.</t>
  </si>
  <si>
    <t>% De la  mortalidad por enfermedades inmunoprevenibles en menores de 5 años reducida.</t>
  </si>
  <si>
    <t>Mantener en cero los casos de PFA en menores de 15 años en el cuatrienio</t>
  </si>
  <si>
    <t>Número de casos de  PFA (poliomielitis) en menores de 15 años mantenidos.</t>
  </si>
  <si>
    <t>Reducir la morbilidad por enfermedades desatendidas</t>
  </si>
  <si>
    <t>% De  la  morbilidad por enfermedades  desentendidas reducidas.</t>
  </si>
  <si>
    <t>Implementar en 10 municipios el plan  integral e interprogramático  para la prevención, control y eliminación de las enfermedades infecciosas desatendidas</t>
  </si>
  <si>
    <t>Número de municipios  con el plan  integral e interprogramático  para la prevención, control y eliminación de las enfermedades infecciosas desatendidas implementado</t>
  </si>
  <si>
    <t>Municipios  con el plan  integral e interprogramático  para la prevención, control y eliminación de las enfermedades infecciosas desatendidas implementado</t>
  </si>
  <si>
    <t xml:space="preserve">Giovanni Apraez -Profesional Especializado-Area Salud ambiental </t>
  </si>
  <si>
    <t>Fortalecer en el 80% la articulación del Centro Regulador de Urgencias, Emergencias y Desastres del Departamento con el Sistema de Emergencias Medicas Red Publica y Privada.</t>
  </si>
  <si>
    <t>% De articulación del Centro Regulador de Urgencias, Emergencias y Desastres del Departamento fortalecido.</t>
  </si>
  <si>
    <t>Salud Pública ante Emergencias y Desastres</t>
  </si>
  <si>
    <t>Apoyar técnicamente el Centro Regulador de Urgencias y Emergencias como herramienta de Planificación, organización y toma de decisiones con el fin de apoyar la gestión de la operación de la red de la prestación de los servicios.</t>
  </si>
  <si>
    <t>Asesorar al 100% de la Red Hospitalaria del Departamento del Cauca  en la identificación de riesgos, vulnerabilidad y amenazas ante eventos adversos antrópicos e inotrópicos y enfermedades de interés en salud publica, acompañamiento y asesoría en la verificación de Índice de Seguridad Hospitalaria</t>
  </si>
  <si>
    <t>Porcentaje de la Red Hospitalaria del Departamento del Cauca  en la identificación de riesgos, vulnerabilidad y amenazas ante eventos adversos antrópicos e inotrópicos y enfermedades de interés en salud publica, acompañamiento y asesoría en la verificación de Índice de Seguridad Hospitalaria asesorada.</t>
  </si>
  <si>
    <t xml:space="preserve">1. Instituciones hospitalarias asesoradas para identificación de riesgos, amenazas, elaboración de Planes de contingencia, emergencia, etc. </t>
  </si>
  <si>
    <t>Vilma  Consuelo Polania  - Yrina Yvonne Muñoz (Contratista)</t>
  </si>
  <si>
    <r>
      <t xml:space="preserve"> POBLACION: Indigenas: Fem.139.392 Masc. 147.903, Afro: Fem. 151.043 Masc. 146.231</t>
    </r>
    <r>
      <rPr>
        <sz val="10"/>
        <color rgb="FFFFFF00"/>
        <rFont val="Arial"/>
        <family val="2"/>
      </rPr>
      <t xml:space="preserve"> </t>
    </r>
    <r>
      <rPr>
        <sz val="10"/>
        <color rgb="FF002060"/>
        <rFont val="Arial"/>
        <family val="2"/>
      </rPr>
      <t>&lt; 5 años 134.858, 5-9años 125.314, 10-14años 126.057, 15-19 años 132.384, 20-24 años 130.833, 25-29 años 116.144, 30-34 años 103.809, 35-39 años 95.157, 40-44 años 80.721, 45-49 años 72.663, 50-54 años 68.321, 55-59 años 59.403, 60-64 años 49.093, 65-69 años 38.587, 70-74 años 29.089, 75-79 años 21.198, 80 y + 21.155</t>
    </r>
  </si>
  <si>
    <t>Efectuar en el 100 % de la Red Publica   el levantamiento del  Índice de Seguridad Hospitalaria.</t>
  </si>
  <si>
    <t>Porcentaje de la Red Pública con levantamiento del Índice de Seguridad Hospitalaria  efectuada.</t>
  </si>
  <si>
    <t xml:space="preserve">1.Instituciones hospitalarias asesoradas de acuerdo a las competencias del área; para que realicen el levantamiento de Indices de seguridad hospitalaria. </t>
  </si>
  <si>
    <t>Capacitar en 100% las  Secretarias De Salud Municipales y  Comités Municipales de Gestión del Riesgo   en planes preventivos de mitigación y superación de las emergencias y desastres que queden inmersos dentro de los Planes de Ordenamiento Territorial</t>
  </si>
  <si>
    <t>Porcentaje de Secretarias De Salud Municipales y  Comités Municipales de Gestión del Riesgo   en planes preventivos de mitigación y superación de las emergencias y desastres que queden inmersos dentro de los POT capacitadas.</t>
  </si>
  <si>
    <t xml:space="preserve">1.Unidades municipales de gestión del riesgo, secretarias de salud municipales capacitadas en planes preventivos de mitigación de riesgo, superación de emergencias y en primeros auxilios en salud mental. </t>
  </si>
  <si>
    <t>Articular en el 100% el Centro Regulador de Urgencias y Emergencias CRUE  con la Red Nacional de Bancos de Sangre y Servicios Transfusionales.</t>
  </si>
  <si>
    <t>Porcentaje de   Centro Regulador de Urgencias y Emergencias CRUE  con la Red Nacional de Bancos de Sangre y Servicios Transfusionales articulado.</t>
  </si>
  <si>
    <t>1-Consolidado de Stock de Hemocoponentes Banco de Sangre (Componente Sanguineos y disponibilidad de hemoderivados de sangre)</t>
  </si>
  <si>
    <t>Capacitar en un 100% el  Personal Sanitario de la Red Publica y Privada del Departamento del Cauca con verificación, control, seguimiento, autorización  del uso del emblema de Misión Medica  para la ejecución de las actividades y atención integral de la salud.</t>
  </si>
  <si>
    <t>Porcentaje del  Personal sanitario de la Red Publica y Privada del Departamento del Cauca con verificación, control, seguimiento, autorización  del uso del emblema de Misión Medica  para la ejecución de las actividades y atención integral de la salud capacitados.</t>
  </si>
  <si>
    <t xml:space="preserve">1.  Personal sanitario de las entidades publicas y privadas con asistencia tecnica para el uso del emblema de Mision Medica.  </t>
  </si>
  <si>
    <t>Reubicación en un 100% del Centro Regulador de Urgencias y Emergencias  en cumplimiento a la normatividad vigente.</t>
  </si>
  <si>
    <t>Porcentaje del Centro Regulador de Urgencias y Emergencias  en cumplimiento a la normatividad vigente reubicado.</t>
  </si>
  <si>
    <t>1. Apoyo en la formulación del proyecto.</t>
  </si>
  <si>
    <t>Vilma  Consuelo Polania  - Yrina Yvonne Muñoz (Contratista). INFRAESTRUCTURA</t>
  </si>
  <si>
    <r>
      <t xml:space="preserve"> POBLACION: Indigenas: Fem.139.392 Masc. 147.903, Afro: Fem. 151.043 Masc. 146.231</t>
    </r>
    <r>
      <rPr>
        <sz val="10"/>
        <color rgb="FFFFFF00"/>
        <rFont val="Arial"/>
        <family val="2"/>
      </rPr>
      <t xml:space="preserve"> </t>
    </r>
    <r>
      <rPr>
        <sz val="10"/>
        <color rgb="FF002060"/>
        <rFont val="Arial"/>
        <family val="2"/>
      </rPr>
      <t>&lt; 5 años 134.858, 5-9años 125.314, 10-14años 126.057, 15-19 años 132.384, 20-24 años 130.833, 25-29 años 116.144, 30-34 años 103.809, 35-39 años 95.157, 40-44 años 80.721, 45-49 años 72.663, 50-54 años 68.321, 55-59 años 59.403, 60-64 años 49.093, 65-69 años 38.587, 70-74 años 29.089, 75-79 años 21.198, 80 y + 21.155. 
El proyecto será presentado con recursos de regalías -  Fondo de compensación regional, por el área competente para tal fin.</t>
    </r>
  </si>
  <si>
    <t>Lograr que un 50% las Entidades territoriales respondan con eficacia a las emergencias y desastres que enfrenten.</t>
  </si>
  <si>
    <t>Porcentaje de las Entidades territoriales que responden con eficacia a las emergencias y desastres que enfrenten</t>
  </si>
  <si>
    <t>1. Entidades territoriales capacitadas para dar respuesta inmediata ante una emergencia.</t>
  </si>
  <si>
    <t xml:space="preserve">Fortalecer en un 100% la Instancia de gestión intersectorial  de la dimensión salud y ámbito laboral, para el cumplimiento de sus dos componentes: Seguridad y Salud en el trabajo y situaciones prevalentes de origen laboral  </t>
  </si>
  <si>
    <t>% De instituciones públicas del sector salud que adoptan la dimensión salud y ámbito laboral con sus dos componentes fortalecidos.</t>
  </si>
  <si>
    <t>Salud y ámbito laboral</t>
  </si>
  <si>
    <t>Ampliar la cobertura en el Sistema general de riesgos laborales y Gestionar a nivel intersectorial que las Instituciones públicas del sector salud adopten la dimensión salud y ámbito laboral con sus dos componentes</t>
  </si>
  <si>
    <t>Adoptar en el 100% de las Instituciones públicas del sector salud  la dimensión salud y ámbito laboral con sus dos componentes</t>
  </si>
  <si>
    <t>Porcentaje de  las Instituciones públicas del sector salud  con a dimensión salud y ámbito laboral con sus dos componentes adoptada.</t>
  </si>
  <si>
    <t xml:space="preserve">Pacifica, centro, sur, piedemonte, macizo, oriente, norte </t>
  </si>
  <si>
    <t xml:space="preserve">1.Informe de accidentes y/o enfermedades  ocasionadas por el trabajo con reporte en matriz realizada por la secretaria de salud departamental del Cauca   atendidas en el punto de atención en urgencias y/o consulta externa, y accidentes de trabajo propios del personal. 2. Reportar bimensualmente a la SSDC salud y ámbito laboral. 3.informe de Evaluacion y control del riesgos. </t>
  </si>
  <si>
    <t xml:space="preserve">Martha Lucia Duarte </t>
  </si>
  <si>
    <t>Total población 850432 hombres 432536- mujeres 417896, Total mestizo 425216, total Afro 221.112, total indigena 204.104. Discapacitados 19677.</t>
  </si>
  <si>
    <t xml:space="preserve">Incrementar  en un  5% la cobertura del sistema general de riesgos profesionales </t>
  </si>
  <si>
    <t>% De  la cobertura en riesgos profesionales comparada con el periodo anterior incrementada.</t>
  </si>
  <si>
    <t>Desarrollar  32  muestreos para la caracterización de salud y de riesgos laborales de la población informal según el formato de la encuesta nacional de salud del MSPS</t>
  </si>
  <si>
    <t>Número de  muestreos para la caracterización de salud y de riesgos laborales de la población informal según el formato de la encuesta nacional de salud del MSPS desarrollados</t>
  </si>
  <si>
    <t>Piamonte, san sebastian, Argelia, Tororo</t>
  </si>
  <si>
    <t xml:space="preserve">Piamonte, sur, oriente </t>
  </si>
  <si>
    <t xml:space="preserve">1  Informe con la determinacion  de  la muestra estadísticamente  por las dos  actividades económicas mas representativas  en cada municipio, para aplicar la encuesta Nacional.     2- Encuesta de condiciones de Salud Trabajo y riesgos laborales en la población laboral informal en el municipio- formato del ministerio de salud.  3  Informe con la tabulación, consolidación y analisis  cuantitativo y cualitativo de la encuesta  de condiciones de salud  y trabajo. 4. Infome de matriz de peligros segun formato de la GTC 45 con su respectivo análisis por los dos actividades económicas mas representativas del municipio.                                                                                                                                                                                                                                                                                                                                                                                                                                                                                                                                                                                                                                                                                                                                                                                                                                                                                                           </t>
  </si>
  <si>
    <t>Total población 41027 hombre 21413- mujeres 19614, Total     mestizo 20517, total Afro 10.667, total indigena 9843. Discapacitados 1326.</t>
  </si>
  <si>
    <t xml:space="preserve">Implementar  en 32  municipios acciones de sensibilización y de gestión en salud publica para la mitigación de riesgos laborales de la población informal </t>
  </si>
  <si>
    <t>Número de  municipios con  acciones de sensibilización y de gestión en salud publica para la mitigación de riesgos laborales de la población informal implementadas.</t>
  </si>
  <si>
    <t>Caldono, Tambo, Caloto Piamonte, san sebastian, Argelia, Tororo, Rosas, Bolivar, Balboa</t>
  </si>
  <si>
    <t>Norte, Sur, Centro, oriente</t>
  </si>
  <si>
    <t xml:space="preserve">1.  Estrategia  de  IEC    que permita el proceso de  educación  para la salud y comunicación  que contenga temas  como hábitos y  estilos de vida saludable, prevencion de peligros en el trabajo, elementos de protección individual,  accidentes laborales , prevención de enfermedades de origen laboral en la población informal 2-Informe  Implementacion  estrategia de IEC    realizando  encuentros con  trabajadores informales  de diferentes sectores para  capacitarlos en la prevención  de los riesgos  elementos de protección individual  que deben usar,   enfermedades a los que estan expuesto o  han desarrollado,  reaación ante emergencias en su entorno laboral    ( mínimo 100 personas)    3. Informe Realización de   un segundo  encuentro  de  intercambio  de experiencias signifivativas del proceso   para la prevención de peligros   laborales                                                                                                                                                                                                            que permita   desarrollar acciones de sistematización y evaluación  del proceso educativo implementado. </t>
  </si>
  <si>
    <t>Total población 162.564 hombres 85102- mujeres 77462,Total mestizo 81282, total Afro 42.267, total indigena 39.015, discapacitados 3958.</t>
  </si>
  <si>
    <t>Fortalecer en un 50% las estrategias de Información , Educación y Comunicación con inclusión de toda la comunidad</t>
  </si>
  <si>
    <t>% De  las estrategias de Información , Educación y Comunicación con inclusión de toda la comunidad fortalecidas.</t>
  </si>
  <si>
    <t>Gestión diferencial de poblaciones vulnerables</t>
  </si>
  <si>
    <t>Fomentar el desarrollo de capacidades socio institucionales y comunitaria para atender los determinantes particulares que conllevan a inequidades sociales y sanitarias en poblaciones diferenciales y vulnerables.</t>
  </si>
  <si>
    <t>Implementar en un 45%  de municipios la estrategia de Rehabilitación Basada en Comunidad RBC, como un proceso de desarrollo local inclusivo, de carácter intersectorial</t>
  </si>
  <si>
    <t>Porcentaje de la estrategia de Rehabilitación Basada en Comunidad RBC, como un proceso de desarrollo local inclusivo, de carácter intersectorial implementada.</t>
  </si>
  <si>
    <t>Toribio</t>
  </si>
  <si>
    <t>Norte</t>
  </si>
  <si>
    <t>Municipios con estrategia RBC implementada</t>
  </si>
  <si>
    <t xml:space="preserve">Poblacion Afro: 110, poblacion indigena : 101. población campesina: 213. </t>
  </si>
  <si>
    <t>Formular en un 100% una estrategia de sensibilización y capacitación en humanización de los servicios de salud prestados a las personas mayores</t>
  </si>
  <si>
    <t>Porcentaje de una estrategia de sensibilización y capacitación en humanización de los servicios de salud prestados a las personas mayores formulada</t>
  </si>
  <si>
    <t>Sucre, Patia, Jambalo, Santander de Quilichao, Inza</t>
  </si>
  <si>
    <t>Sur, Norte, Oriente</t>
  </si>
  <si>
    <t>Estrategia de humanizacion Implementada</t>
  </si>
  <si>
    <t xml:space="preserve">Poblacion Afro: 5.242, poblacion indigena : 4.839. población campasina: 9.681. Personas con Discapacidad: 403 </t>
  </si>
  <si>
    <t>Mantener en un 100%  la cobertura  de Secretarías de Salud  Municipales   y  ESE con  implementación de procesos de IEC para las dimensiones priorizadas</t>
  </si>
  <si>
    <t>Porcentaje de las Secretarías de Salud Municipales  Y ESE con  procesos de IEC para las dimensiones priorizadas implementados.</t>
  </si>
  <si>
    <t>52% ( 22 municipios)</t>
  </si>
  <si>
    <t>Guapi, Lopez de micay, Timbiqui, Paez, Inza</t>
  </si>
  <si>
    <t>Costa pacifica, Oriente</t>
  </si>
  <si>
    <t>Municipios con estrategia IEC Diseñada</t>
  </si>
  <si>
    <t>Poblacion Afro: 13.259, poblacion indigena : 12.239. población campesina: 24.482. Personas con Discapacidad: 1.019</t>
  </si>
  <si>
    <t>Difundir en 10 municipios  mensajes saludables con enfoque diferencial</t>
  </si>
  <si>
    <t>Número de municipios con  mensajes saludables con enfoque diferencial difundidos</t>
  </si>
  <si>
    <t>Silvia, Sotara, Almaguer, Bolivar, Santander de Quilichao, La Vega, El Tambo, Paez, Toribio, Piendamo, Rosas</t>
  </si>
  <si>
    <t xml:space="preserve">Macizo, Centro, Sur, Norte, Oriente, </t>
  </si>
  <si>
    <t xml:space="preserve">Mensajes saludables, con enfoque  diferencial difundidos </t>
  </si>
  <si>
    <t>Poblacion Afro: 75.685, poblacion indigena : 69.863. población campasina: 139.728. Personas con Discapacidad: 5.821</t>
  </si>
  <si>
    <t>Fortalecer en 10 municipios los procesos de  participación social en salud a través de redes de organizaciones sociales que influyen de manera positiva en las políticas públicas orientadas a intervenir los Determinantes Sociales de la Salud</t>
  </si>
  <si>
    <t>Número de municipios con los procesos de  participación social en salud a través de redes de organizaciones sociales que influyen de manera positiva en las políticas públicas orientadas a intervenir los Determinantes Sociales de la Salud fortalecidos.</t>
  </si>
  <si>
    <t>16 municipios con comités definidos por decreto 1757 de 1994 conformados</t>
  </si>
  <si>
    <t xml:space="preserve">Guapi
Corinto
Miranda
Florencia
Rosas
Sucre
Inzá
Piamonte
</t>
  </si>
  <si>
    <t xml:space="preserve">Pacífica
Norte
Sur
Oriente
Piedemonte
</t>
  </si>
  <si>
    <t>1) Aplicación de instrumento listas de chequeo, para verificación de los mecanismos de participación que  sean operativos.
2) Plan de Capacitación.
3) Desarrollo de capacidades en los ciudadanos miembros de los mecanismos de participación.
4) Plan de Acción.
5) Inventario de Mecanismos de Participación por Municipio.
6) Conformación y operativización de Mecanismos de Participación Social.</t>
  </si>
  <si>
    <t xml:space="preserve">Población Total: 171.415
Afro: 41.140
Indigena: 44.568
Indigena:  </t>
  </si>
  <si>
    <t>Lograr que mas del 60% de las poblaciones especiales y victimas tengan  acceso a la atención en salud con adecuación intercultural.</t>
  </si>
  <si>
    <t>% De poblaciones especiales y victimas con acceso a prestación de servicios de salud.</t>
  </si>
  <si>
    <t>Fortalecer en  21 municipios sus capacidades de oferta institucional para brindar servicios de atención integral y psicosocial.</t>
  </si>
  <si>
    <t>Número de Municipios con capacidades resolutivas de oferta para brindar Atención Psicosocial  a las Victimas del Conflicto Armado fortalecidas.</t>
  </si>
  <si>
    <t>Suarez, Corinto, Timbio, Guapi, Mercedes, Balboa, Toribio</t>
  </si>
  <si>
    <t>Norte, Pacífico, Centro, Sur.</t>
  </si>
  <si>
    <t>1. Atención Psicosocial en 7 municipios del departamentos, priorizados para la ejecución del Programa de Atención Psicosocial y Salud Integral a Víctimas PAPSIVI.</t>
  </si>
  <si>
    <t>La población referida, es obtenida de la red Nacional de Información RNI, con corte a 31 de agosto de 2017.
*Mujer: 29.843 *Hombre: 29.202 *No informa: 1.362
*Indígema: 10.964 *Afro: 17.356 *Otros: 32.087</t>
  </si>
  <si>
    <t xml:space="preserve">Garantizar en 34  municipios el acceso a los servicios de salud de la población víctima del conflicto armado </t>
  </si>
  <si>
    <t>Número de municipios con acceso a los servicios de salud a la población víctima del conflicto armado garantizado.</t>
  </si>
  <si>
    <t xml:space="preserve">PAEZ, SAN SEBASTIAN, ALMAGUER, FLORENCIA, SUCRE, GUACHENE, GUAPI,MIRANDA,CALDONO, SANTANDER. </t>
  </si>
  <si>
    <t>SUR,ORIENTE, COSTA, NORTE, MACIZO.</t>
  </si>
  <si>
    <t xml:space="preserve">1. Un enlace por cada actor del SGSSS para acompañar, apoyar, ry gestionar el cumplimiento de derechos y deberes en salud de las victimas del conflicto armado. 2. Socialización de la ruta integral de atención en salud-RIAS a los representantes de organizaciones y asociaciones de Victimas del Conflicto Armado residentes en el Municipio,  y funcionarios de salud. 3. articulación intersectorial con focalización de casos  con barreras al acceso a los servicios de salud resueltos </t>
  </si>
  <si>
    <t xml:space="preserve">No se permite conocer la caracterización de Victimas del Conflicto Armado por la Red Nacional de Información (las Entiedades Territoriales en 2017 inician con la caracterización de victimas esperando a 2018 se logre la localización y idenfificación de la población, el numero de población estimada a beneficiarse es segun declaraciones del Registro Unico de Vistimas). </t>
  </si>
  <si>
    <t xml:space="preserve">Efectuar en  el 100%  las sesiones de manera permanente de : 1- Comité Seguridad alimentaria y nutricional, 2- la Mesa Psicosocial y 3- la Mesa Interétnica e intercultural y campesinos </t>
  </si>
  <si>
    <t>Porcentaje de sesiones de manera permanente de l : 1- Comité Seguridad alimentaria y nutricional, 2- la Mesa Psicosocial y 3- la Mesa Interétnica e intercultural y campesinos efectuadas</t>
  </si>
  <si>
    <t xml:space="preserve">Norte, Pacífico, Centro, Sur, Piedemonte, Macizo, Oriente </t>
  </si>
  <si>
    <t>1. Realización de 6 mesas psicosociales, con  la presencia de organizaciones, entidades, Asociaciones de víctimas, Organizaciones de la Sociedad Civil (ONG), para garantizar atención psicosocial.</t>
  </si>
  <si>
    <t>No es posible definir un número de población específica, debido a que son eventos departamentales a los que se convocan organizaciones, entidades, Asociaciones de víctimas, Organizaciones de la Sociedad Civil (ONG), UNICEF, OIM, Autoridades tradicionales indígenas y afro descendientes.</t>
  </si>
  <si>
    <t>Asesorar en un 100% las ESE y Administraciones municipales  sobre normatividad para la atención a poblaciones especiales.</t>
  </si>
  <si>
    <t>Porcentaje de las ESE y  Administraciones municipales  en normatividad para la atención a poblaciones especiales asesoradas.</t>
  </si>
  <si>
    <t>INFORMES MENSUALES QUE CONTIEN PLANEACION, COORDINACION EJECUCION Y EVALUACION DE LOS TALLERES, REUNIONES Y ASISTENCIAS TECNICAS REALIZADAS A LA POBLACION OBJETO.</t>
  </si>
  <si>
    <t xml:space="preserve">Libardo Pomeo                                                      </t>
  </si>
  <si>
    <t xml:space="preserve">Población Cauca 2018   de 1.415.933 habitantes. HOMBRES = 717.064 y MUJERES = 698.869; discapacitados 29.721;  desplazados 145.614 habitantes. La distribución por etnia:                              Afro 305.848,  Indigenas  290.083, Ron 1, Raizales 2,  Otros 819.999 . </t>
  </si>
  <si>
    <t>Efectuar en 5 zonas aplicación de estrategias  teniendo en cuenta las  condiciones específicas poblacionales, de contexto, territorio y enfoque diferencial  de salud adecuados socioculturalmente</t>
  </si>
  <si>
    <t xml:space="preserve">Número de zonas con aplicación de estrategias  teniendo en cuenta las  condiciones específicas poblacionales, de contexto, territorio y enfoque diferencial  de salud adecuados socioculturalmente efectuadas </t>
  </si>
  <si>
    <t>Páez e Inzá</t>
  </si>
  <si>
    <t>Oriente</t>
  </si>
  <si>
    <t>39.079, POBLACION FEMENINA 18.389, POBLACION MASCULINA 20.228</t>
  </si>
  <si>
    <t xml:space="preserve">1.Un documento que contenga la caracterización del nivel de seguridad de alimentaria y estado nutricional de los grupos más vulnerables. </t>
  </si>
  <si>
    <t>Omar Felipe Murillo Muñoz-Profesional Especializado-Carmen Banguero.</t>
  </si>
  <si>
    <t>TOTAL POBLACION INDIGENA 39.079, POBLACION FEMENINA 18.389, POBLACION MASCULINA 20.228</t>
  </si>
  <si>
    <t>Apoyar en un 100% los  planes de salvaguarda étnica.</t>
  </si>
  <si>
    <t xml:space="preserve">Porcentaje de planes de salvaguarda étnica liderados y apoyados. </t>
  </si>
  <si>
    <t>Totoro, Coconuco, Silvia , piendamo,caldono, jambalo,toribio, caloto,paez,inza, purace,sotara,la vega, san sebastian, santa rosa , lopez de micay y timbiqui</t>
  </si>
  <si>
    <t>Macizo, Centro, Sur, Oriente y  Pacifica</t>
  </si>
  <si>
    <t xml:space="preserve">ACOMPAÑAMIENTO A LAS REUNIONES Y TALLERES DE LOS PLANES DE SALVAGUARDA ETNICA </t>
  </si>
  <si>
    <t>Libardo Pomeo.</t>
  </si>
  <si>
    <t>Las reuniones son programadas desde el nivel central , lo realizan los Ministerios del Interior y Salud, la Secretaria de Salud Departamenta realiza acompañamiento en cada reunion que se programe o los planes que concerte el ministerio con cada uno de los pueblos  indigenas del Cauca.</t>
  </si>
  <si>
    <t>Disminuir la tasa de mortalidad infantil a 15 por 1000 NV.</t>
  </si>
  <si>
    <t>Tasa de mortalidad infantil disminuidas.</t>
  </si>
  <si>
    <t>10,6 muertes por cada 100.000 menores de 5 años</t>
  </si>
  <si>
    <t>Mantener en cero los casos de poliomelitis  en menores de 15 años .</t>
  </si>
  <si>
    <t>Número de casos de poliomelitis  en menores de 15 años .</t>
  </si>
  <si>
    <t>Piamonte, sur, costa pacifica, norte, macizo, centro</t>
  </si>
  <si>
    <t>67.167 niños y niñas menores de 5 años</t>
  </si>
  <si>
    <t>Numero de casos de paralisis  flacida en menores de 15 años</t>
  </si>
  <si>
    <t>Omar Felipe Murillo- Profesional Especializado</t>
  </si>
  <si>
    <t>En noviembre del 2017 se hace la asignacion de la meta programatica para el año 2018 por parte del ministerio</t>
  </si>
  <si>
    <t>Incrementar en  80%  de las  ESE de baja complejidad  programas y políticas de la primera infancia, infancia  y adolescencia; tomando en cuenta la estructura de la Política de Atención Integral en Salud (PAIS) y el Modelo de Atención Integral en Salud (MIAS)</t>
  </si>
  <si>
    <t>Porcentaje de las  ESE de baja complejidad  con programas y políticas de la primera infancia, infancia  y adolescencia incrementados.</t>
  </si>
  <si>
    <t>Guachene, Guapi, balboa, cajibio, silvia, corinto, caloto, toribio, miranda, morales y Tambo</t>
  </si>
  <si>
    <t>Norte, Centro, Sur, Costa</t>
  </si>
  <si>
    <t xml:space="preserve">1. Informe con el seguimiento al plan de atención integral generado de la implementación de la RIA, que evidencie la  garantización de las atenciones que debe recibir cada niño y niña  en cada uno de los entornos en los que transcurre la vida de las niñas y niños para su  desarrollo integral.                                      2. Informe con el seguimiento al sistema de seguimiento niño a niño (reporte de alertas preventivas y alertas tempranas). 3. Actas de reuniones, listas de asistencia y registro fotografico </t>
  </si>
  <si>
    <t>36720 niños y niñas en primera infancia, de los cuales 9547 son indígenas, 8812 son afrodescendientes y 7711 con discapacidad.</t>
  </si>
  <si>
    <t>Implementar en los 42 municipios acciones  para disminuir la tasa de mortalidad por desnutrición  en menores de 5 años.</t>
  </si>
  <si>
    <t>Número de  municipios  con acciones  para disminuir la tasa de mortalidad por desnutrición  en menores de 5 años  implementadas.</t>
  </si>
  <si>
    <t>suarez, corinto, caloto, toribio, piamonte,  la sierra, almaguer, santa rosa, San Sebastian, Rosas.</t>
  </si>
  <si>
    <t>Norte, Piamonte, Sur, Centro, Macizo.</t>
  </si>
  <si>
    <t>informe con: planeación, metodología del taller,  desarrollo de los encuentros, evaluación pre y post test, convoctorias, listados de asistencia y soportes fotograficos. Dos por cada encuentro.</t>
  </si>
  <si>
    <t>16745 niños y niñas en primera infancia de los cuales 4587 son indígenas, 4018 son afrodescendientes y 3516 con discapacidad</t>
  </si>
  <si>
    <t>Mantener en los 42 municipios acciones   para disminuir la tasa de mortalidad por EDA   en menores de 5 años.</t>
  </si>
  <si>
    <t>Número de  municipios  con acciones  para disminuir la tasa de mortalidad por EDA  en menores de 5 años implementadas.</t>
  </si>
  <si>
    <t>Caldono, piendamo, caloto, paez, piamonte, purace, Almaguer, san Sebastian, rosas, Sotara</t>
  </si>
  <si>
    <t>Norte, Centro, Oriente, Macizo, Sur.</t>
  </si>
  <si>
    <t>Informe con: planeación, metodología del taller, evaluación pre y post test, desarrollo de los encuentros, convoctorias, listados de asistencia y soportes fotograficos Dos por cada encuentro.</t>
  </si>
  <si>
    <t>23009 niños y niñas en primera infancia de los cuales 5982 indígenas, 5552 afrodescendientes y 4831 con discapacidad.</t>
  </si>
  <si>
    <t>Mantener en los 42 municipios acciones   para disminuir la tasa de mortalidad por IRA   en menores de 5 años.</t>
  </si>
  <si>
    <t>Número de  municipios  con acciones  para disminuir la tasa de mortalidad por IRA  en menores de 5 años implementadas.</t>
  </si>
  <si>
    <t>Purace,  suarez, timbiquí, la vega, rosas,totoró, Puerto Tejada, inzá, silvia, lopez de micay</t>
  </si>
  <si>
    <t>Centro, Norte, Macizo, Costa, Sur, Oriente</t>
  </si>
  <si>
    <t>Informe con: planeación, metodología del taller, evaluación pre y post test, informe con el desarrollo de los encuentros, convoctorias, listados de asistencia y soportes fotograficos Dos por cada encuentro.</t>
  </si>
  <si>
    <t>27390 niños y niñas en primera infancia de los cuales 7121 son indigenas, 6573 son afrodescendientes y  5751 con discapacidad.</t>
  </si>
  <si>
    <t>Implementar en los 42 municipios y ESE del Departamento en el proceso de dinamización de estrategias de atención y prestación de servicios en salud con adecuación en el curso de vida, género, etnicidad, y enfoque diferencial basado en la Política de Atención Integral en Salud (PAIS)</t>
  </si>
  <si>
    <t xml:space="preserve">Número de municipios y ESE del Departamento con el proceso de dinamización de estrategias de atención y prestación de servicios en salud con adecuación en el curso de vida, género, etnicidad, y enfoque diferencial basado en la Política de Atención Integral en Salud (PAIS) implementado </t>
  </si>
  <si>
    <t>Villarica, Buenos Aires, balboa, santa rosa, almaguer, corinto, caloto, miranda, morales y Tambo</t>
  </si>
  <si>
    <t>Norte, Sur, Macizo, Centro</t>
  </si>
  <si>
    <t xml:space="preserve">Informe de seguimiento a la operativización de la RPMS-PIIA  con actas de reuniones con compromisos y/o acuerdos, soportes fotograficos, listas de asistencia y documentos. </t>
  </si>
  <si>
    <t>98840 niños, niñas y adolescentes de los cuales 25689 son indígenas y 23721 son afrodescendientes.</t>
  </si>
  <si>
    <t>Adecuar en un 100% un modelo de atención integral en salud con enfoque de género</t>
  </si>
  <si>
    <t>Porcentaje de un modelo de atención integral en salud con enfoque de género adoptado</t>
  </si>
  <si>
    <t xml:space="preserve">1. Informe del proceso de desarrollo del Modelo integral de salud con enfoque de género adoptado. </t>
  </si>
  <si>
    <t xml:space="preserve">Fortalecer en el 100%  de las administraciones municipales, IPS y EPS RS-RC y Regímenes especiales con procesos de gestión de las acciones de salud publica individuales y colectivas </t>
  </si>
  <si>
    <t>% De administraciones municipales, IPS y EPS RS-RC y Regímenes especiales con procesos de gestión de las acciones de salud publica individuales y colectivas fortalecidas.</t>
  </si>
  <si>
    <t>Fortalecimiento de la autoridad sanitaria para la gestión de la salud</t>
  </si>
  <si>
    <t>Lograr que las autoridades sanitarias nacionales y locales recuperen, desarrollen o perfeccionen, sus capacidades básicas  para actuar como planificadores e integradores de las acciones relacionadas con la producción social de la salud.</t>
  </si>
  <si>
    <t>Mantener  en el  100% de las EPS,  administraciones municipales e IPS   asistencia técnica, inspección, vigilancia para el fortalecimiento de la gestión de las acciones de salud pública del departamento.</t>
  </si>
  <si>
    <t>Porcentaje de EPS,  administraciones municipales e IPS con asistencia técnica, inspección, vigilancia para el fortalecimiento de la gestión de las acciones de salud pública del departamento efectuada.</t>
  </si>
  <si>
    <t>Región Norte, Macizo, Centro, Pacífico, Suroccidente, Piamonte, Oriente.</t>
  </si>
  <si>
    <t>1. Consolidado de los procesos de gestión implementados en el 100% de las EPS del RS-RC y REGIMENES ESPECIALES existentes en el Departamento, para el fortalecimiento de las acciones de salud pública individual y colectiva.
2. Documento de seguimiento a los Planes de Salud Municipales y la ejecución del PIC por parte de las IPS públicas en el Departamento.
3. 42 administraciones municipales e IPS públicas del Departamento, con procesos de fortalecimiento de la gestión de las acciones de salud pública individuales de Protección Específica y Detección Temprana implementados.
4. Reportes de información de la Res. 4505 de 2012 implementados en el 100% de las IPS y administraciones municipales del Departamento, establecido por el Ministerio de Salud y Protección Social.</t>
  </si>
  <si>
    <t>Adriana Rodriguez Gomez - Profesional Especializado - Ärea Gestión Salud Pública</t>
  </si>
  <si>
    <t>Durante la vigencia se tiene programado realizar asistencias técnicas en terreno, capacitaciones a las IPS, Administraciones municipales, EPS régimen subsidiado, contributivo y regimenes especiales. 
En el proceso de gestión a la resolución 4505 de 2012 se apoya en la validación y reporte de la información correspondiente a la PPNA al Ministerio de Salud y Protección Social de manera trimestral. Además continuar con el apoyo al proceso de implementación del Modelo de Atención en Salud MIAS.</t>
  </si>
  <si>
    <t>Desarrollar  3  modelos de atención integrados en salud con base en la estrategia de atención primaria .</t>
  </si>
  <si>
    <t>No De  modelos   de atención integrados en salud con base en la estrategia de atención primaria  desarrollados.</t>
  </si>
  <si>
    <t>Desarrollar en un  50% de las EPS, ESE Y  administraciones municipales e IPS  acciones concertadas de gestión en salud publica para el desarrollo de modelos integrados e integrales en APS.</t>
  </si>
  <si>
    <t>Porcentaje de las EPS, ESE Y  administraciones municipales e IPS con acciones concertadas de gestión en salud publica para el desarrollo de modelos integrados e integrales en APS desarrolladas.</t>
  </si>
  <si>
    <t xml:space="preserve">7 EPS, 9 ESEs, 21  Administraciones municipales y 21 IPS con acciones concertadas de gestión en salud pública para el desarrollo de modelos integrados e integrales en APS desarrolladas.                                                                                                                                                                              1.Reporte de seguimiento y evaluación en cuanto a metas de producto y en lo financiero, por parte de todas las dimensiones del área de Salud publica.                                                                                                                                                                                                                                      2.Reuniones mensuales de seguimiento a la adopción, adaptación e implementación del Modelo SIAS.                                                        3.Reuniones mensuales de apoyo y acompañamiento al proceso de implementación de las RIAS, por parte de todas las dimensiones y áreas, tanto dentro como fuera de la SSDC, realizando articulaciones intersectoriales.                                                                                                       4.Mesas de trabajo programadas desde el área de Gestión de la salud pública con los Secretarios de Salud Municipales, y con las EAPB en el proceso de alistamiento para la implementación del Modelo SIAS; así mismo mesas de trabajo establecidas desde Proyectos Prioritarios con IPS y EAPB para apoyar el mismo proceso. Así mismo se establecen Mesas de trabajo por el equipo líder del proceso de alistamiento para la implementación del Modelo SIAS y las RIAS a nivel departamental, incluyendo a las 7 regiones establecidas, con representación de las ESEs, IPS, Secretarías de Salud Municipales, EAPB operativas en cada zona y comunidad.                                                                                                                                                                                </t>
  </si>
  <si>
    <t>Hernando Gil Gomez-Lider de Salud Publica-Grupo Salud Pública.</t>
  </si>
  <si>
    <t>Fortalecer en el 100%  de las administraciones municipales Y ESE,  procesos priorizados del Plan de Intervenciones Colectivas  y de  gestión de las acciones de salud publica de las dimensiones del Plan decenal.</t>
  </si>
  <si>
    <t>% De administraciones municipales Y ESE con  procesos priorizados del Plan de Intervenciones Colectivas  y de  gestión de las acciones de salud publica de las dimensiones del Plan decenal  fortalecidos.</t>
  </si>
  <si>
    <t xml:space="preserve">Desarrollar en un  100% de las  administraciones municipales y ESE  asistencia técnica para la Gestión en Salud Publica y para el desarrollo de los planes de intervenciones colectivas priorizados en su territorio. </t>
  </si>
  <si>
    <t>Porcentaje de administraciones municipales y ESE que reciben  asistencia técnica para la Gestión en Salud Publica y para  la priorización  de los planes de intervenciones colectivas desarrollada.</t>
  </si>
  <si>
    <t>42 Administraciones municipales y 16 ESE con  asistencia técnica para la Gestión en Salud Publica y para  la priorización  de los PIC.   1.Revisión de actividades y socialización caja de herramientas para PIC 2017 a las ESEs del Departamento.                                                                                  2. Seguimiento y evaluación a las acciones del PIC  Departamental y Municipal.
3.Evaluación de las metas de producto y resultado alcanzadas  durante la vigencia.
4.Implementación del SIAS en el Departamento.</t>
  </si>
  <si>
    <t>Lograr que en el 100% de los servicios farmacéuticos de mediana y alta complejidad ubicados en el departamento del Cauca, implementen y ejecuten el sistema de distribución de medicamentos en dosis unitaria.</t>
  </si>
  <si>
    <t>% De servicios farmacéuticos de mediana y alta complejidad con implementación y ejecución del sistema de distribución de medicamentos en dosis unitaria.</t>
  </si>
  <si>
    <t>Ejercer las acciones de inspección, vigilancia y control a servicios farmacéuticos de IPS de mediana y alta complejidad..</t>
  </si>
  <si>
    <t>Garantizar en un 100% los servicios farmacéuticos de mediana y alta complejidad de las IPS con implementación y ejecución del sistema de distribución de medicamentos en dosis unitaria.</t>
  </si>
  <si>
    <t>Porcentaje de los servicios farmacéuticos de mediana y alta complejidad de las IPS con implementación y ejecución del sistema de distribución de medicamentos en dosis unitaria garantizados</t>
  </si>
  <si>
    <t>Popayán y Santander de Quilichao</t>
  </si>
  <si>
    <t>Actas de inspección , vigilancia y control en salud publica  a servicios farmaceuticos, contratos suscritos por las IPS con centrales de mezcalas parenterales o Construccion de la Central de Mezclas.</t>
  </si>
  <si>
    <t>Población indígena femenino:  30428 - Población indígena  masculino: 31676 - Población afro femenino:  67278 - Población afro masculino:: 66952</t>
  </si>
  <si>
    <t>Lograr el 100% del suministro a la población del departamento del Cauca, de medicamentos de control especial monopolio del estado.</t>
  </si>
  <si>
    <t>% De medicamentos de control especial suministrados a usuarios y establecimientos y servicios farmacéuticos inscritos ante el Fondo Rotatorio de Estupefacientes.</t>
  </si>
  <si>
    <t>Ejercer seguimiento y control de la disponibilidad de medicamentos de control especial en el Fondo Rotatorio de Estupefacientes del Cauca.</t>
  </si>
  <si>
    <t>Suministrar el 100% de los medicamentos de control especial monopolio del estado a la población del departamento del Cauca, para el tratamiento de las patologías indicadas.</t>
  </si>
  <si>
    <t>Porcentaje de medicamentos de control especial monopolio del estado a la población del departamento del Cauca, para el tratamiento de las patologías indicadas suministrados.</t>
  </si>
  <si>
    <t>1,415,933</t>
  </si>
  <si>
    <t>1. Inventario de medicamentos de control disponibles para distribuccion y /o dispensación a inscritos y a pacientes , la base de datos de distribuccion y dispensacion.</t>
  </si>
  <si>
    <t>Cumplir en el  100%  el funcionamiento de la red  departamental  de bancos Sangre acorde a  los estándares de calidad.</t>
  </si>
  <si>
    <t>% De la red  departamental  de bancos Sangre funcionando  con los estándares de calidad cumplidos.</t>
  </si>
  <si>
    <t xml:space="preserve">Red Departamental de Laboratorios y Laboratorio de Salud Pública </t>
  </si>
  <si>
    <t>Fortalecer  la red departamental de laboratorios y los bancos de sangre  como apoyo a la gestión de la vigilancia en salud pública.</t>
  </si>
  <si>
    <t xml:space="preserve">Efectuar  en un  100% de la red departamental de bancos de sangre visitas de asistencia técnica para el fortalecimiento  y apoyo en la hemovigilancia </t>
  </si>
  <si>
    <t>Porcentaje de la red departamental de bancos de sangre con visitas de asistencia técnica para el fortalecimiento  y apoyo en la hemovigilancia  efectuados.</t>
  </si>
  <si>
    <t>No requiere</t>
  </si>
  <si>
    <t>1. Planes de Mejoramiento de los Bancos de Sangre, segun la necesidad.
2. USO (Unidades de Sangre Obtenidas)  por mes y resportadas al INS
3. Informe trimestral de las pruebas infecciosas confirmadas por los Bancos de Sangre y reportadas a VSP y al INS
4. Apoyo a los Bancos de Sangre en las actividades de Donación voluntaria y altruista de sangre bajo las directrices de la Red Nacional de Sangre del INS una vez por semestre.
5. Visita de asistencia técnica anual a los serivios de transfusión.</t>
  </si>
  <si>
    <t xml:space="preserve">Victoria Elajch - Dra. Monica Prado - Dra. Astrid Aponza - Dra Janeth Andrade - Dr. Carlos Morales.
</t>
  </si>
  <si>
    <t>Población: 
Indigena: Hombres: 139.392 - mujeres: 147.903
Afro: Hombres: 151.043 - mujeres: 146.231</t>
  </si>
  <si>
    <t>Cumplir en el 80% la participación de la red departamental de laboratorios  con la participación  de los programas de la evaluación del desempeño.</t>
  </si>
  <si>
    <t>% De la red  departamental de laboratorios  con  participación  de los programas de la evaluación del desempeño cumplidos.</t>
  </si>
  <si>
    <t xml:space="preserve"> Efectuar en un 100% análisis y consolidación de la participación en los programas de evaluación del desempeño del Laboratorio de salud pública y los laboratorios de la red departamental de laboratorios como apoyo a la gestión de la vigilancia en salud pública</t>
  </si>
  <si>
    <t xml:space="preserve">Porcentaje del análisis y consolidación de la participación en los programas de evaluación del desempeño del Laboratorio de salud pública y los laboratorios de la red departamental de laboratorios como apoyo a la gestión de la vigilancia en salud pública efectuado </t>
  </si>
  <si>
    <r>
      <t xml:space="preserve">
1. Informe del IRCA mensual de los acueductos Municipales y/o veredales de acuerdo a las Regiones del SIAS.
2. Informes de vigilancia y/o diagnostico de plaguicidas, organofosforados y carbamatos de acuerdo a la programación del área de Salud Ambiental de la SSDC.
3. Informes de vigilancia de calidad de agua de piscinas y estructuras similares de acuerdo a la programación del área de Salud Ambiental de la SSDC.
4. Informes mensuales del control de calidad de los distrubuidores de medicamentos de acuerdo a la programación del área de Salud Ambiental de la SSDC.
5. Informes mensuales de control de calidad de los distribuidores, transportadores y almacenadores de alimentos y bebidas alcoholicas de acuerdo a la programación del área de Salud Ambiental de la SSDC.
6. Actas de visitas de inspección sanitaria a los prestadores de acuerductos de acuerdo a la priorización que se realice.
7. Visitas de aplicación de estandares de calidad a los laboratorios de la Red Departamental de laboratorios de acuerdo a la programación del LSP.
8. Resultados mensuales de la EEID de los Laboratorios Públicos y Privados de los Eventos de Interes en Salud Pública.
9. Fichas epidemiologicas de los EISP reportados a VSP que lleguen al LSP.
10. Resultados de los EISP que llegan del INS o que sean procesados en el LSP reportados a VSP y a las unidades remitentes.
11. Informe de la acciones realizadas por el LSP en caso de brotes o epidemia.
12. Informe mensual de las IAAS confirmadas por el INS.
13. Actas de Visita de Asistencia Técnica realizadas a la Red Departamental de Laboratorios
14. Capacitaciones mensuales realizadas a la Red Departamental de Laboratorios
</t>
    </r>
    <r>
      <rPr>
        <b/>
        <sz val="11"/>
        <color theme="1"/>
        <rFont val="Calibri"/>
        <family val="2"/>
        <scheme val="minor"/>
      </rPr>
      <t/>
    </r>
  </si>
  <si>
    <t xml:space="preserve">Victoria Elajch - Dra. Monica Prado - Dra. Astrid Aponza - Dra Janeth Andrade - Dr. Carlos Morales.
</t>
  </si>
  <si>
    <t>Los procesos de control de calidad de la distrubución de medicamentos, alimentos y bebidas alcoholicas; depende del levamiento  de la medida sanitaria de cierre del INVIMA
Población: 
Indigena: Hombres: 139.392 - mujeres: 147.903
Afro: Hombres: 151.043 - mujeres: 146.231</t>
  </si>
  <si>
    <t>Adecuar en el 100% la infraestructura del laboratorio de salud pública  adecuada a los estándares de calidad</t>
  </si>
  <si>
    <t>% Del laboratorio de salud pública con infraestructura  y  estándares de calidad adecuados.</t>
  </si>
  <si>
    <t xml:space="preserve"> Construir en un 100% el Laboratorio de salud publica </t>
  </si>
  <si>
    <t>Porcentaje del Laboratorio de salud publica construido.</t>
  </si>
  <si>
    <t>Esta meta  esta programada  para ser ejecutada en las vigencias 2018 y 2019.</t>
  </si>
  <si>
    <t>Acreditar en un 50%  en calidad  los ensayos realizados en el Laboratorio de salud pública</t>
  </si>
  <si>
    <t>% De calidad de los ensayos realizados en el Laboratorio de salud pública acreditados.</t>
  </si>
  <si>
    <t>Realizar en un  50%  parámetros analíticos  en el laboratorio de salud publica acreditadas por organismo nacional de acreditación</t>
  </si>
  <si>
    <t>Porcentaje de parámetros analíticos  en el laboratorio de salud publica acreditadas por organismo nacional de acreditación realizados</t>
  </si>
  <si>
    <t>1. Manual de Calidad revisado y ajustado.
2. Hoja de vida actualizada de los equipos del LSP
3. Procedimientos operativos estandarizados Técnicos 
4. Procedimientos operativos estandarizados de la Dirección
5. Manual de Bioseguridad del LSP revisado y ajustado.
6. Plan de Gestión Integral de Residuos Hopsitalarios y similares.
7. Actas de socialización y adherencia a la documentación del SIG</t>
  </si>
  <si>
    <t>La revision y aprobacion de los estanderes de calidad dependen de las directrices del Sistema Integrado de Gestión de la Gobernación del Cauca
Población: 
Indigena: Hombres: 139.392 - mujeres: 147.903
Afro: Hombres: 151.043 - mujeres: 146.231</t>
  </si>
  <si>
    <t>Operar en un 90% en  el Departamento  el  sistema de Vigilancia en Salud Publica integrado a los sistemas de información, inspección, vigilancia y control sanitario en coordinación con las entidades territoriales , las aseguradoras, los prestadores de servicios de salud y organismos de control.</t>
  </si>
  <si>
    <t>%  Del Sistema de Vigilancia funcionando y operando .</t>
  </si>
  <si>
    <t>81.13%</t>
  </si>
  <si>
    <t>Sistema de Vigilancia en salud publica</t>
  </si>
  <si>
    <t>Vigilar la presencia y ausencia de los eventos de Interés en Salud Publica</t>
  </si>
  <si>
    <t xml:space="preserve">Efectuar al 100% seguimiento  al sistema de vigilancia en salud publica </t>
  </si>
  <si>
    <t>Porcentaje de seguimiento al sistema de vigilancia efectuado.</t>
  </si>
  <si>
    <t xml:space="preserve">1. Apoyar el proceso de descargue,  revisión,  consolidación de los archivos planos notificados semanalmente al SIVIGILA por las UPGD y UNM del Departamento del Cauca.  2. Apoyar en la notificación como UND a la nación en todas las semanas epidemiológicas, incluyendo la notificación negativa de eventos en erradicación y eliminación y porcentajes de cumplimiento de UPGD y UNM dentro de los plazos señalados por el Instituto Nacional de Salud.  3. Efectuar trimestralmente la retroalimentación del cumplimiento de la notificación según los indicadores del SIVIGILA.  4. Prestar asistencia técnica  (capacitación, evaluación y seguimiento ) en SIVIGILA y SIANIESP a las UI, UPGD y UNM de los 42 municipios. 5. Participar activamente en los COVES mensuales  departamentales  presentando lo referente al SIVIGILA. 6. Participar semanalmente en Comités de Vigilancia Epidemiologia internas del área “COVEIN”. 7. Administrar el aplicativo SVEMMBW. 8. apoyar el informe de gestion. 9 Apoyar en la consolidación de las BAI enviadas por las UNM trimestralmente y posteriormente enviarlas a los referentes de AVSP y al INS 10, Apoyar la generacion mensual de la notificación por SIANIESP de los RIPS que son entregados al área de sistema integrado de información, por las IPS del Departamento y enviarlos al INS. </t>
  </si>
  <si>
    <t>DUBAN ELY QUINTERO MUÑOZ</t>
  </si>
  <si>
    <t>Vigilar en 100 % los  eventos de interés en salud publica.</t>
  </si>
  <si>
    <t xml:space="preserve">% De eventos de interés en salud publica vigilados </t>
  </si>
  <si>
    <t xml:space="preserve">Lograr que el 95% de los eventos de intereses en salud publica sean vigilados    </t>
  </si>
  <si>
    <t>Porcentaje de eventos  de interés en salud publica vigilados logrados.</t>
  </si>
  <si>
    <t>1. Apoyar la depuracion semanal de  la notificacion de los eventos asignados  en sus datos basicos y complementarios y enviarla a la responsable del SIVIGILA. 2. Apoyar el Monitoreo mensual de la notificacion de  los ajustes de casos al SIVIGILA . 3. Apoyar el Monitoreo de la oportunidad de la notificación y el acceso a los servicios de salud de los eventos de interes en salud publica periodos epidemiológicos. 4 Apoyar la asistencia técnica (capacitación, evaluación y seguimiento) en cuanto a los procesos de vigilancia en salud publica de los eventos objetos de contratación, según actualizaciones  del SIVIGILA a las EPS, UPGDs Y UNMs que realicen la solicitud. 5. Apoyar la  gestion  de estudios de campo y de unidades de análisis verificando su calidad según parámetros de los protocolos de los eventos objeto de su contratación  y realizar el envio a la persona responsable de la consolidacion. 6. Participar activamente en los Comité de Estadísticas Vitales 7. Apoyar el desarrollo de 12  COVEs según los eventos de interés en salud publica. 8, Apoyar la realización de COVECOM por región.9. Apoyar el analisis trimestral de la Búsqueda Activa Institucional. 10 Apoyar la elaboracion mensual de un boletin Epidemiologico de los eventos de interes en salud publica. 11. Apoyar la construccion y socializacion de los procesos del Sistema Integral de Atencion en Salud SIAS. 12, Apoyar la realizacion del analisis de los resultados de la información del Monitoreo Rápido de Cobertura  e implementar acciones según necesidades. 13. Consolidar y analizar la informacion de la Busqueda Activa Comunitaria BAC, enviadas por las Secretarias de Salud Municipales. 14. apoyar la elaboación del ASIS departamental y municipales.</t>
  </si>
  <si>
    <t xml:space="preserve">Población Cauca 2018   de 1.415.933 habitantes. HOMBRES = 717.064 y MUJERES = 698.869; discapacitados 29.721;  desplazados 145.614 habitantes. La distribución por etnia:                                       Afro 305.848,  Indigenas  290.083, Ron 1, Raizales 2,  Otros 819.999 . </t>
  </si>
  <si>
    <t>Avanzar hacia el aseguramiento universal con sostenibilidad financiera en el 100% de los 42 municipios con el objeto de mejorar en la garantía de la prestación de los servicios de salud a la población caucana por parte de las EPS.</t>
  </si>
  <si>
    <t>% De municipios con asistencia técnica en flujo de recursos, vigilancia a la garantía en la prestación de servicios de salud y actualización en BDUA</t>
  </si>
  <si>
    <t>Aseguramiento</t>
  </si>
  <si>
    <t>Velar por el acceso al aseguramiento en salud de la población del Departamento del Cauca</t>
  </si>
  <si>
    <t>Brindar  en un 100% de los 42 municipios asistencia técnica en el financiamiento del régimen subsidiado y mejoramiento en acciones de inspección vigilancia y control en el flujo de los recursos.</t>
  </si>
  <si>
    <t>Porcentaje de municipios con asistencia técnica en el financiamiento del régimen subsidiado y mejoramiento en acciones de inspección vigilancia y control en el flujo de los recursos</t>
  </si>
  <si>
    <t>Centro, Norte,Macizo, Sur, Oriente, Costa Pacifica y Piedemonte</t>
  </si>
  <si>
    <t>1. Reuniones Asistencia Técnica Proceso Flujo de Recursos
2. Retroalimentacion de informes presentados 
3.Visitas de asistencia técnica en el financiamiento del régimen subsidiado y mejoramiento en acciones de inspección vigilancia y control en el flujo de los recursos
4. Mesas de trabajo: Asistencia tecnica Proceso Flujo de Recursos</t>
  </si>
  <si>
    <t>Jairo Muñoz Velasco - Profesional Universitario y Nury Shirley Herrera - Profesional Universitario - Area Aseguramiento.</t>
  </si>
  <si>
    <t>Total Población 2017 Según DANE  1.404,313 de los cuales son Mujeres: 693.056 - Hombres: 711.149;
 Según la BDUA con corte a 30 de junio de 2017 Indígenas (Femenino: 136.997 Masculino: 132.623)
 (Victimas del conflicto armado: 39.303 Mujeres: 21.495 Hombres 17.809).</t>
  </si>
  <si>
    <t>Brindar en un 100% de los 42 municipios asistencia técnica para que realicen vigilancia permanente a las EPS y que estas cumplan con las obligaciones en la prestación de servicios de salud a sus afiliados.</t>
  </si>
  <si>
    <t>Porcentaje de municipios con asistencia técnica para que realicen vigilancia permanente a las EPS y que estas cumplan con las obligaciones en la prestación de servicios de salud a sus afiliados.</t>
  </si>
  <si>
    <t>1. Reuniones Asistencia Técnica Proceso Garantia en la prestacion de servicios por parte de las EPS
2. Retroalimentacion de informes presentados 
3.Visitas de asistencia técnica en el financiamiento del régimen subsidiado y mejoramiento en acciones de inspección vigilancia y control para que los municipios realicen vigilancia permanente a las EPS y que estas cumplan con las obligaciones en la prestación de servicios de salud a sus afiliados.</t>
  </si>
  <si>
    <t>Brindar en un 100% de los 42 municipios y EPS asistencia técnica y seguimiento para que cada uno de los actores actualice la BDUA de acuerdo con sus competencias y los plazos establecidos para tal fin, incluyendo la afiliación al régimen subsidiado de la población más vulnerable (PPNA)</t>
  </si>
  <si>
    <t>Porcentaje de municipios y EPS con asistencia técnica y seguimiento para que cada uno de los actores actualice la BDUA de acuerdo con sus competencias y los plazos establecidos para tal fin, incluyendo la afiliación al régimen subsidiado de la población más vulnerable (PPNA)</t>
  </si>
  <si>
    <t>1. Reuniones Asistencia Técnica Proceso Base de datos
2. Retroalimentacion de informes presentados 
3.Visitas de asistencia técnica en el financiamiento del régimen subsidiado y mejoramiento en acciones de inspección vigilancia y control para que los municipios realicen vigilancia permanente a las EPS y que estas cumplan con las obligaciones;  para que cada uno de los actores actualice la BDUA de acuerdo con sus competencias y los plazos establecidos para tal fin, incluyendo la afiliación al régimen subsidiado de la población más vulnerable (PPNA)
4.  Mesas de trabajo: Asistencia tecnica Proceso Base de datos</t>
  </si>
  <si>
    <t>Lograr en un 100%  cobertura de la prestación de servicios en la PPNA y tecnologías y servicios NO POS al régimen subsidiado</t>
  </si>
  <si>
    <t>% De  la prestación de servicios en la PPNA y tecnologías y servicios NO POS al régimen subsidiado con cobertura lograda.</t>
  </si>
  <si>
    <t>Prestación de los servicios</t>
  </si>
  <si>
    <t>Garantizar la prestación de los servicios a la PPNA</t>
  </si>
  <si>
    <t xml:space="preserve">Mantener en el 100%  la población asegurada con servicios NO POS            </t>
  </si>
  <si>
    <t xml:space="preserve">Porcentaje de la población asegurada  con servicios NO POS cubierta           </t>
  </si>
  <si>
    <t xml:space="preserve">1. Informe de Seguimiento a Indicadores de calidad en eventos NO POS del Regimen Subsidiado
2. Base de datos referente de Orientacion a usuarios y actores del SGSS en eventos NO POS según normatividad
</t>
  </si>
  <si>
    <t>René Zúñiga López</t>
  </si>
  <si>
    <t>Proyección censo DANE Población INDIGENA (290.083) ,INDIGENA FEMENINO (139,392) INDIGENA MASCULINO (147,903) 
Proyección censo Población AFRO (305,848) AFRO FEMENINO (151, 043) AFRO MASCULINO (146, 231)</t>
  </si>
  <si>
    <t>Mantener en el 100%  la población pobre no asegurada (PPNA) cubierta con servicios POS</t>
  </si>
  <si>
    <t>Porcentaje de   la población pobre no asegurada (PPNA) cubierta con servicios POS</t>
  </si>
  <si>
    <t xml:space="preserve">1. Estudios previos  elaborados para la atención de la PPNA (Red Publica y Privada.
2. Base de datos de Orientacion en Normatividad a los usuarios y actores del SGSS en normatividad vigente
3.  Autorizaciones y procesos de referencia y contrareferencia  a poblacion pobre no asegurada
4. Informe de  Seguimiento a indicadores de calidad en la prestacion de servicios de la PPNA
</t>
  </si>
  <si>
    <t>Tramitar en el  100%  la facturación por servicios de salud prestados a la población pobre no afiliada y en los eventos NO POS  dentro de los términos establecidos por la norma vigente</t>
  </si>
  <si>
    <t>Porcentaje de la facturación por servicios de salud prestados a la población pobre no afiliada y en los eventos NO POS  dentro de los términos establecidos por la norma vigente tramitada.</t>
  </si>
  <si>
    <t xml:space="preserve">1. Informes de proceso de radicacion de cuentas medicas 
2. Actos administrativos para el pago de servicios prestados a la poblacion pobre no Asegurada y enventos NO POS
</t>
  </si>
  <si>
    <t xml:space="preserve">Auditar en el 100%  la facturación por servicios de salud prestados a la población pobre no afiliada y en los eventos NO POS      </t>
  </si>
  <si>
    <t>Porcentaje de   la facturación por servicios de salud prestados a la población pobre no afiliada y en los eventos NO POS   auditada</t>
  </si>
  <si>
    <t>1.  Estudios previos radicados  para contratacion de proceso de auditoria
2. Informes mensuales de proceso de auditoría de atenciones de Poblacion Pobre No asegurada y eventos NO Pos</t>
  </si>
  <si>
    <t>Lograr que el 21% de las ESE  sean  Instituciones constructoras de paz.</t>
  </si>
  <si>
    <t>% De las ESE del Departamento del Cauca convertidas en Instituciones constructoras de paz.</t>
  </si>
  <si>
    <t xml:space="preserve">Red de Prestación de Servicios </t>
  </si>
  <si>
    <t>Realizar monitoreo, seguimiento y apoyo a la gestión de la operación de la red de prestación de los servicios de salud.</t>
  </si>
  <si>
    <t xml:space="preserve">Trabajar en  4  ESE   una estrategia piloto de atención integral en salud, en el marco del post conflicto, con capacidad para el desarrollo de la oferta de servicios en términos de calidad, acceso y oportunidad.
</t>
  </si>
  <si>
    <t xml:space="preserve">Número de ESE   con  una estrategia piloto de atención integral en salud, en el marco del post conflicto, con capacidad para el desarrollo de la oferta de servicios en términos de calidad, acceso y oportunidad trabajada.
</t>
  </si>
  <si>
    <t>Jambalo, Toribio, Santander de Quilichao y El Tambo</t>
  </si>
  <si>
    <t>Zona Norte y Zona Centro</t>
  </si>
  <si>
    <t>1. Concertar reunión con los gerentes donde se construiran los hospitales.
2, Elaboración de los estudios para adelantar la construcción de los hospitales constructores de Paz.
3, Presentación del proyecto Hospitales Constructores de Paz.
4, Elaboración de los convenios para la ejecución del proyecto Hospitales Construcotres de Paz.
5. Determinar una estrategia piloto de atención integral en salud para 3 ESE (Cuatro hospitales), en el marco del post conflicto, con capacidad para el desarrollo de la oferta de servicios en términos de calidad, acceso y oportunidad trabajada.</t>
  </si>
  <si>
    <t>Hector Mauricio Montilla Cardona - Profesional Especializado -Area Red de Prestación de los Servicios.</t>
  </si>
  <si>
    <t xml:space="preserve">Total, Población Beneficiaria 2018: 194,696 distribuida así:
Afro (34,363)
Indigena (69,688)
Otros (90,645) </t>
  </si>
  <si>
    <t>Mejorar en un 15% la oportunidad y resolutividad de  las ESE en consulta medica especializada.</t>
  </si>
  <si>
    <t>% De  oportunidad y resolutividad de  las ESE en consulta medica especializada mejorada.</t>
  </si>
  <si>
    <t>Asesorar en un 100%  las  ESE de la Costa Pacifica y Bota Caucana con demanda de servicios de Telemedicina, para su implementación.</t>
  </si>
  <si>
    <t>Porcentaje de las  ESE de la Costa Pacifica y Bota Caucana con demanda de servicios de Telemedicina, para su implementación asesoradas.</t>
  </si>
  <si>
    <t>Guapi, López de Micay, Timbiqui y Piamonte.</t>
  </si>
  <si>
    <t>Costa Pacifica y Bota caucana</t>
  </si>
  <si>
    <t>1. Realizar reunión con la gerencia de la ESE Popayán.
2, Realizar gestión para la financiación del proyecto de telemedicina. 
3, Implementación del servicio de Telemedicina en la  Bota Caucana, que permita mejorar acceso a servicios (especialidades básicas), que no ofertan las ESE de la región.</t>
  </si>
  <si>
    <t xml:space="preserve">Total, Población Beneficiaria  2018: 80,058 distribuida así:
Afro (58,370)
Indigena (5,793)
Otros (15,895) </t>
  </si>
  <si>
    <t>Optimizar en un 60%  en las ESE     las condiciones en   infraestructura y dotación, para prestar un  mejor  servicio de salud.</t>
  </si>
  <si>
    <t>% De ESE  con condiciones en  infraestructura y dotación, para prestar un  mejor servicio de salud optimizado.</t>
  </si>
  <si>
    <t>Efectuar en el 100% en  las ESE   visitas de verificación de ejecución del plan de mantenimiento hospitalario.</t>
  </si>
  <si>
    <t>Porcentaje de las ESE  con visitas de verificación del plan de mantenimiento hospitalario efectuadas.</t>
  </si>
  <si>
    <t>1.Solicitud de Planes de Mantenimiento. correspondiente a la vigencia 2018                                   2. Revision Planes de Mantenimiento.                  
3. Envio de información a la Superintendencia Nacional de Salud.                        
4, Visita a los puntos de atención para verificar los planes de mantenimiento.
5. Revision del estado de equipos e infraestructura de las ESE.
6,. Informe de las visitas a los puntos de atención.</t>
  </si>
  <si>
    <t>Ingeniero Didier Ivan Golondrino  León - Profesional Universitario -Area Red de Prestacion de los Servicios</t>
  </si>
  <si>
    <t xml:space="preserve">Total, Población 2018: 1.415,933, distribuida así:
Afro (305,848)
Indigena (290,083)
Otros (820,002) </t>
  </si>
  <si>
    <t>Efectuar en un 100% de las ESE   asesorías y asistencia  técnica   para la formulación, validación y ejecución del plan bienal de inversiones.</t>
  </si>
  <si>
    <t>Porcentaje de las ESE  con  asesoría  y asistencia técnica  para la formulación, validación y ejecución del plan bienal del inversiones efectuada.</t>
  </si>
  <si>
    <t>1. Generar Acto Administrativo informando acerca de la apertura de la plataforma para la inclusión de proyectos en el Plan Bienal de Inversiones.
2, Asesoria y asitencia técnica en la elaboración y ejecución de proyectos para la elaboració del Plan Bienal
3. Apoyar en el registro  de proyectos en aplicativo           
4. Revision de proyectos registrados   
5, Convocar al Consejo Territorial de Seguridad Social en Salud para presentar los proyectos del Plan Bienal de Inversiones.
6, Remisión al MSPS del Plan Bienal de Inversiones y sus ajustes.          
7. Seguimiento al plan bienal de Inversiones.</t>
  </si>
  <si>
    <t>Efectuar en un 100% en  las  ESE del Departamento del Cauca, asesorías y asistencias técnicas en la formulación y ejecución de proyectos de infraestructura y dotación hospitalaria</t>
  </si>
  <si>
    <t>Porcentaje de las  ESE del Departamento del Cauca, asesoradas y asistidas técnicamente en la formulación y ejecución de proyectos de infraestructura y dotación hospitalaria</t>
  </si>
  <si>
    <t xml:space="preserve">1. Realizar dos capacitaciones para elaboración de proyectos de inversion en salud.                     
2. Programar mesas de trabajo para revision y ajuste de proyectos de inversion en salud.                     
3. Emitir conceptos de viabilidad a proyectos de inversión en salud acorde a nuestras competencias.                                                      
4. Elaborar diagnosticos de necesidades para las ESE que lo soliciten. </t>
  </si>
  <si>
    <t>Mejorar en un 10% la infraestructura física y la dotación hospitalaria de la red Pública del Departamento.</t>
  </si>
  <si>
    <t>Porcentaje de la infraestructura física y la dotación hospitalaria de la red Pública del Departamento mejorada</t>
  </si>
  <si>
    <t>1. Apoyar la estructuración de proyectos a presentar acorde a las diferentes fuentes de financiación.
2, Realizar visitas de campor para verificar avances de ejecución.
3, Realizar cómites tecnicos de seguimientos con las firmas interventoras y constructores.
4, Realizar solicitud de informes de ejecucíon respectoa a aspectos técnicos y financieros.                                       
4. Realizar informes de visitas y de seguimiento.
5. Establecer plan de mejoramiento acorde a los hallazgos realizados en las visitas.</t>
  </si>
  <si>
    <t>Mejorar en un 15%  la satisfacción del usuario frente al sistema de seguridad social en salud</t>
  </si>
  <si>
    <t>% De  la satisfacción del usuario frente al sistema de seguridad social en salud mejorado.</t>
  </si>
  <si>
    <t>Recepcionar en un 100%  las Peticiones, Quejas y Reclamos frente a la atención en salud,  en el SAC, tramitadas ,gestionadas favorablemente</t>
  </si>
  <si>
    <t>Porcentaje de Peticiones, Quejas y Reclamos frente a la atención en salud,  en el SAC, tramitadas, gestionadas, favorablemente recepcionadas.</t>
  </si>
  <si>
    <t>1. Recepcionar Peticiones, Quejas y reclamos remitidas por: Correo electrónico, Página web - SAC de la Gobernación, de manera presencial,  Supersalud y via telefónica. 
2, Diligenciar base de datos con las PQRS recibidas.
3. Dar trámite oportuno a las PQRS (Redireccionar sino correspondena a la entidad o dar respuesta cuando a ello hubiere lugar)
4. Realizar informe acerca de la radicación de las PQRS de forma trimestral.</t>
  </si>
  <si>
    <t>Gustavo Adolfo Gómez López - Profesional universitario Area Red de Prestacion de los Servcios.</t>
  </si>
  <si>
    <t>Incrementar en un 25% la participación de los usuarios en la presentación de PQR</t>
  </si>
  <si>
    <t>Porcentaje de la participación de los usuarios en la presentación de PQR incrementadas.</t>
  </si>
  <si>
    <t>1. Incentivar a los usuarios que ingresan al área a instaurar las PQR para tomar acciones de inspección y vigilancia con las entidades. 
2. Realizar visitas a IPS y EPS públicas, privadas y mixtas, para verificar que los mecanismos de participación comunitaria esten creadas y sean operativos.
3, Realizar asistencia técnica a los diferentes actores del Sistema de Seguridad Social en Salud. 
3, Diligenciar formato de la visita.
4, Realizar acta de la visita.
5. Realizar informe de radicación de PQRS y analiis de variables de forma trimestral.</t>
  </si>
  <si>
    <t>Viabilizar en un  100% las  ESE financieramente y con cumplimiento de indicadores de calidad en la prestación del servicio de salud</t>
  </si>
  <si>
    <t>% De ESE   financieramente y con cumplimiento de indicadores de calidad en la prestación del servicio de salud viables.</t>
  </si>
  <si>
    <t>Entregar en un 100% por parte  de las ESE del Departamento, Información del Decreto 2193 de 2004, enviado al MSPS en los periodos establecidos: Trimestral, Semestral y Anual.</t>
  </si>
  <si>
    <t>Porcentaje de las ESE  con Información del Decreto 2193 de 2004, enviado al MSPS en los periodos establecidos: Trimestral, Semestral y Anual entregada.</t>
  </si>
  <si>
    <t xml:space="preserve">1. Generar acto administrativo para la revisión de la información del Decreto 2193 de 2004 de la red pública, correspondiente  al IV Trimestre de 2017, Anual 2017, I, II y III Trimestre de 2018; II semestre de Calidad de 2017 y I semestre de calidad 2018.
2. Revisión de la información correspondiente al Decreto 2193 de 2004, en los terminos y tiempos estipulados.
3. Actas de revisión de la informacion correspondiente al Decreto 2193 de 2004.
4. Validar y enviar oportunamente la información del Decreto 2193 de 2004 al Ministerio de Salud y Protección Social </t>
  </si>
  <si>
    <t>Gloria Esperanza Ceron y Juan José Parra - Profesionales Unieversitarios -Area Red de Prestacion de los Servicios.</t>
  </si>
  <si>
    <r>
      <rPr>
        <sz val="10"/>
        <rFont val="Arial"/>
        <family val="2"/>
      </rPr>
      <t>Total, Población 2018: 1.415,933, distribuida así:</t>
    </r>
    <r>
      <rPr>
        <sz val="10"/>
        <color rgb="FFFF0000"/>
        <rFont val="Arial"/>
        <family val="2"/>
      </rPr>
      <t xml:space="preserve">
</t>
    </r>
    <r>
      <rPr>
        <sz val="10"/>
        <rFont val="Arial"/>
        <family val="2"/>
      </rPr>
      <t xml:space="preserve">Afro (305,848)
Indigena (290,083)
Otros (820,002) </t>
    </r>
  </si>
  <si>
    <t>Evaluar el 100% las  ESE del Departamento en  Desempeño Semestrales y Anuales (ESE en convenio y sin convenio), en indicadores Financieros, Contables de Producción y Calidad de los servicios de salud</t>
  </si>
  <si>
    <t xml:space="preserve">Porcentaje de las  ESE del Departamento en  Desempeño Semestrales y Anuales (ESE en convenio y sin convenio), en indicadores Financieros, Contables de Producción y Calidad de los servicios de salud evaluados </t>
  </si>
  <si>
    <t>1. Generar acto administrativo para la revisión de las Auto- Evaluaciones de Desempeño Semestrales y Anuales, vigencia 2017 (anual) y Primer semestre vigencia 2018,
2. Remisión del Instructivo para  el diligenciamiento de la Autoevaluación.
3. Revisión de las Autoevaluaciones
4,  Observaciones realizadas a las Autoevaluaciones 
5, RealizarCómite de Evaluación Territorial</t>
  </si>
  <si>
    <t xml:space="preserve">Formular en un 100%  los presupuestos formulados para la vigencia siguiente con revisión y asistencia técnica para su aprobación </t>
  </si>
  <si>
    <t>Porcentaje de los presupuestos  para la vigencia siguiente con revisión y asistencia técnica para su aprobación formulados.</t>
  </si>
  <si>
    <t>1.  Generar acto administrativo para la revisión del proyecto de presupuesto de la vigencia 2019.
2,  Revisión y asistencia técnica del proyecto de presupuesto de la vigencia siguiente de las ESE de orden departamental.
3. Emitir informe de las observaciones y/o recomendaciones del proyecto de presupuesto presentado.
4, Acompañamiento y/o emisión de concepto técnico a las Juntas Directivas acerca del proyectos de presupuesto.
5, Remisión al CONFIS para la aprobación de los proyectos de presupuesto.</t>
  </si>
  <si>
    <t>Revisión del 100% de los Planes de Gestión de los Gerentes de las Empresas Sociales del Estado del Departamento.</t>
  </si>
  <si>
    <t>Porcentaje de  los Planes de Gestión de los Gerentes de las Empresas Sociales del Estado del Departamento revisados.</t>
  </si>
  <si>
    <r>
      <t>1. Generar acto administrativo para la revisión del Informe de Plan de Gestión correspondiente a la vigencia 2017,
2. Asistencia técnica para la presentación del Informe de ejecución del Plan de Gestión correspondiente a la vigencia 2017</t>
    </r>
    <r>
      <rPr>
        <sz val="10"/>
        <color theme="5"/>
        <rFont val="Arial"/>
        <family val="2"/>
      </rPr>
      <t>,</t>
    </r>
    <r>
      <rPr>
        <sz val="10"/>
        <rFont val="Arial"/>
        <family val="2"/>
      </rPr>
      <t xml:space="preserve">
3. Revisión de los Planes de Gestión de los gerentes de las ESE de la Red del departamento.
4. Emitir las observaciones y recomendaciones a los Planes de Gestión revisados.
5. Generar la Matriz de Evaluaciones de los Planes de Gestión.
6. Acompañamiento a los miembros de la Junta Directiva de las ESE departamentales, en la Evaluación del Plan de Gestión de la vigencia 2017, a solicitud de la Secretaria de Salud del Departamento.
</t>
    </r>
  </si>
  <si>
    <t xml:space="preserve">Brindar  en el 100 % en  las entidades prestadoras de Servicios de Salud asistencia técnica individual o colectiva para los componentes del SOGC: PAMEC, SIC, SUH </t>
  </si>
  <si>
    <t>% De entidades prestadoras de servicios de salud, con asistencia técnica individual o colectiva para los componentes del SOGC: PAMEC, SIC, SUH  brindada.</t>
  </si>
  <si>
    <t>Sistema Obligatorio de Garantía de la Calidad</t>
  </si>
  <si>
    <t>Verificar el cumplimiento de las condiciones para la habilitación y ejercer las acciones de inspección, vigilancia y control a las IPS.</t>
  </si>
  <si>
    <t xml:space="preserve">Convocar en un 100%  los actores del Sistema General de Seguridad Social en Salud para recibir asesoría y asistencia técnica individual y colectiva en la temática priorizada del Sistema Obligatorio de Garantía de Calidad - SOGC, en Sistema de Información para la Calidad - SIC y en la formulación e implementación del Plan de Auditoría para el Mejoramiento de la Calidad de la atención en Salud - PAMEC </t>
  </si>
  <si>
    <t xml:space="preserve">Porcentaje de los actores del Sistema General de Seguridad Social en Salud para recibir asesoría y asistencia técnica individual y colectiva en la temática priorizada del Sistema Obligatorio de Garantía de Calidad - SOGC, en Sistema de Información para la Calidad - SIC y en la formulación e implementación del Plan de Auditoría para el Mejoramiento de la Calidad de la atención en Salud – PAMEC convocados </t>
  </si>
  <si>
    <t>Norte, sur, oriente, pacifico, macizo, centro, bota caucana</t>
  </si>
  <si>
    <t>1. Asistencias tecnicas en los temas: SOGC, PAMEC, SIC, SUH a las IPS, profesionales independientes, entidades de Objeto Social diferente y entidades de transporte asistencial de pacientes</t>
  </si>
  <si>
    <t>Gerardo Espinosa Navia Profesional Especializado-Area Calidad de los Servicios.</t>
  </si>
  <si>
    <t>Inscribir al 100 % de las entidades prestadoras de Servicios de Salud  en el REPS</t>
  </si>
  <si>
    <t>% De entidades prestadoras de servicios de salud  en el Registro Especial de prestadores de servicios de salud - REPS inscritas.</t>
  </si>
  <si>
    <t>Inscribir en un 100% los prestadores activos de servicios de salud del Departamento en la base de datos del Registro Especial de Prestadores de Servicios de Salud- REPS</t>
  </si>
  <si>
    <t>Porcentaje de los prestadores activos de servicios de salud del Departamento inscritos en la base de datos del Registro Especial de Prestadores de Servicios de Salud- REPS inscritos.</t>
  </si>
  <si>
    <t>1. Inscripcion en el Registro Especial de Prestadores de Servicios de Salud - REPS a las IPS, profesionales independientes, entidades de Objeto Social diferente y entidades de transporte asistencial de pacientes</t>
  </si>
  <si>
    <t>Henry Peña, tecnico administrativo - REPS, area calidad de los servicios</t>
  </si>
  <si>
    <t>Visitar en el 100%  las IPS nuevas y las que oferten servicios de urgencias, alta complejidad, obstetricia, transporte especial de pacientes y oncológicas  para poder activarse su habilitación</t>
  </si>
  <si>
    <t>% De IPS nuevas, de alta complejidad, que oferten servicios de urgencias, obstetricia, oncología y transporte especial de pacientes para poder funcionar visitadas.</t>
  </si>
  <si>
    <t>Visitar en un 100%  los nuevos prestadores de servicios de salud del Departamento que ofrecen servicios de urgencias, obstetricia, Transporte especial, servicios de alta complejidad e IPS nuevas con  verificación previa de estándares de habilitación.</t>
  </si>
  <si>
    <t>Porcentaje de los nuevos prestadores de servicios de salud del Departamento que ofrecen servicios de urgencias, obstetricia, Transporte especial, servicios de alta complejidad e IPS nuevas con  previa verificación de estándares de habilitación visitados</t>
  </si>
  <si>
    <t>1. Visitas previas de verificacion de las condiciones de habilitacion a prestadores inscritos en el REPS: IPS nuevas, entidades de Transporte Asistencial de pacientes, entidades con servicios oncologicos, de medicina estetica, de urgencias y de Obstetricia</t>
  </si>
  <si>
    <t>Inscribir en el 100%  las IPS  en el REPS  y así mismo  recibir visita de certificación de habilitación por lo menos una vez cada 4 años. El 25% de las IPS inscritas en el REPS deberán ser visitadas en un año</t>
  </si>
  <si>
    <t>% De   las IPS  en el REPS  y así mismo  recibir visita de certificación de habilitación por lo menos una vez cada 4 años. El 25% de las IPS inscritas en el REPS deberán ser visitadas en un año inscritas.</t>
  </si>
  <si>
    <t>Efectuar en un 100% en  los prestadores de servicios de salud  visita de verificación de estándares de habilitación</t>
  </si>
  <si>
    <t>Porcentaje de los prestadores de servicios de salud  con  verificación de estándares de habilitación visitados</t>
  </si>
  <si>
    <t>1. Visitas de condiciones de habilitacion de primera vez 2. Visitas de segunda vez. 3. Visitas Previas de habilitacion 4. Visitas de inpeccion, vigilancia y control. 5. Visitas por busqueda activa a prestadores no renovados y a prestadores no inscritos</t>
  </si>
  <si>
    <t>Lograr que el 100% de  los prestadores de servicios de seguridad y salud en el trabajo tengan licencia de funcionamiento</t>
  </si>
  <si>
    <t>% De  prestadores de servicios de Seguridad y salud en el trabajo con  licencia de funcionamiento</t>
  </si>
  <si>
    <t>Tener en un 100%  los prestadores de servicios de Seguridad y salud en el trabajo con licencia de funcionamiento</t>
  </si>
  <si>
    <t>Porcentaje de  los prestadores de servicios de Seguridad y salud en el trabajo con licencia de funcionamiento</t>
  </si>
  <si>
    <t>1. Elaboracion de licencias de salud ocupacional a todos los prestadores publicos y privados, individuales o colectivos que ofrecen servicios de salud y seguridad en el trabajo</t>
  </si>
  <si>
    <t>Gerardo Espinosa Navia Profesional Especializado-Area Calidad de los Servicios y profesional de Salud ocupacional contratado.</t>
  </si>
  <si>
    <t>Realizar el 100% de visitas de verificación de las condiciones de habilitación del servicio de Medicina del Trabajo y Medicina Laboral de las empresas prestadoras de servicios de salud y profesionales independientes que ofertan los servicios del componente de seguridad y salud en el trabajo</t>
  </si>
  <si>
    <t>% De entidades y profesionales independientes que ofrecen servicios de seguridad y salud en el trabajo con visitas de verificación.</t>
  </si>
  <si>
    <t>Visitar en un  100%   los prestadores de servicios de Seguridad y Salud en el trabajo  para verificar estándares de habilitación</t>
  </si>
  <si>
    <t>porcentaje de   los prestadores de servicios de Seguridad y Salud en el trabajo  para verificar estándares de habilitación visitados</t>
  </si>
  <si>
    <t xml:space="preserve">1. Visitas de verificacion de las condiciones de habilitacion a los prestadores de servicios de salud y seguridad en el trabajo </t>
  </si>
  <si>
    <t>Mejorar en un 50% la eficiencia en el Sistema Integral de Gestión de la Calidad de la Secretaría de Salud del Cauca</t>
  </si>
  <si>
    <t>% De  la eficiencia del Sistema Integral de Gestión de la Calidad de la Secretaría Departamental de Salud   medida mediante la aplicación de procesos estructurados mejorada.</t>
  </si>
  <si>
    <t xml:space="preserve">Fortalecer en un 50% los procesos de la Gestión administrativa de la Secretaria de salud  mediante la construcción o ajuste de procesos </t>
  </si>
  <si>
    <t>Porcentaje de los procesos de la Gestión administrativa de la Secretaria de salud  fortalecidos</t>
  </si>
  <si>
    <t>12,5%</t>
  </si>
  <si>
    <t>1.- NTC GP 1000 implementada en las Areas por procesos y funcionales de la Secretaria de Salud del Cauca.
2.- Procedimientos implementados, aplicados y evaluados en cada area funcional de la Secretaria de Salud del Departamento.
3.- Modelo de auto evaluacion y Auditoria de la NTC GP 100 implementado y aplicado en las areas funcionales de la Secretaria de salud del Cauca.
4.- Plan de Mejora de origen en los Estandares de Acreditacion de resorte de la Resolucion 3960 evaluado</t>
  </si>
  <si>
    <t>Yenny Alexandra Diaz Yacumal, Profesional Universitaria -Area Calidad de los Servicios.</t>
  </si>
  <si>
    <t xml:space="preserve">Fortalecer  en un 85 % el proceso de Sistemas de Información de la Secretaria de Salud Departamental </t>
  </si>
  <si>
    <t>% Del proceso de Sistemas de Información de la Secretaria de Salud Departamental Fortalecido.</t>
  </si>
  <si>
    <t>Sistema Integrado de Información</t>
  </si>
  <si>
    <t>Apoyar técnicamente el Sistema Integrado de Información en Salud como herramienta de planificación, organización y toma de decisiones con el fin de recolectar, procesar, analizar y difundir la información en Salud.</t>
  </si>
  <si>
    <t>Formular en un 100%  un proyecto para el fortalecimiento, implementación y administración de herramientas de gestión de información en salud.</t>
  </si>
  <si>
    <t>Porcentaje de   un proyecto para el fortalecimiento, implementación y administración de herramientas de gestión de información en salud formulado.</t>
  </si>
  <si>
    <r>
      <t xml:space="preserve">1.Configuración de la red LAN para servidores de la Secretaría Departamental de Salud del Cauca. 
2. Cofiguración del Switch Core. 
3.Configuración del segmento de la red WLAN y LAN para usuarios internos. 
4. </t>
    </r>
    <r>
      <rPr>
        <sz val="10"/>
        <color rgb="FFFF0000"/>
        <rFont val="Arial"/>
        <family val="2"/>
      </rPr>
      <t>Analisis,  diseño e implementación de la Intranet.</t>
    </r>
    <r>
      <rPr>
        <sz val="10"/>
        <color theme="1"/>
        <rFont val="Arial"/>
        <family val="2"/>
      </rPr>
      <t xml:space="preserve">
5. Configuración del segmento de red para invitados.
6. Balanceo de cargas en el  firewall                                                                                                                                                    </t>
    </r>
  </si>
  <si>
    <t>MARÍA ZULIETH PEÑA ECHAVARRÍA</t>
  </si>
  <si>
    <t>Disponer en un 85% de  un Sistema integrado de información en la Secretaria de Salud  Departamental  para obtener información en salud y responder por los reportes de información reglamentados por la normativa vigente</t>
  </si>
  <si>
    <t xml:space="preserve">Porcentaje de un Sistema integrado de información en la Secretaria de Salud  Departamental  para obtener información en salud y responder por los reportes de información reglamentados por la normativa vigente disponible </t>
  </si>
  <si>
    <t xml:space="preserve">1. Gestión y envío de los reportes de información relacionados con eventos de alto costo de la población pobre no afiliado en caso de presentarse                                 2.Gestión y difusión a las diferentes áreas de la SDSC de la información de la información en Salud que sirva para la toma de decisiones                                       3. Incorporar los registros necesarios para generar mediante gráficos, tablas, representación geográfica de los datos; los reportes de Indicadores de Salud al sistema de información de la SDSC  para obtenerlos de manera eficiente, periódica y automática                                                                                          4.Depuración de datos identificando y corrigiendo valores errados, fuera de rango y omisiones en las bases de datos (RIPS 2193) Registros Individuales de Prestación de Servicios en Salud de la SDSC.                                                                5. Apoyo a la recepción, validación y comunicación de inconsistencias en el contenido de los Registros Individuales de Prestación de Servicios en Salud de cuentas medias por atención a Población Pobre no Afiliada                                                         6.Diseño de formularios de consulta para exportar información manejable por aplicaciones ofimáticas.                                                                                                   7. Análisis, diseño, implementación y mantenimiento de aplicaciones para la gestión de procesos del área prestación de servicios                                                        8.Mantener el soporte y administración del sitio web institucional como mecanismo obligatorio para la difusión de la información de la gestión pública con el objetivo de lograr una administración pública eficiente coordinada, transparente y eficiente mediante el uso de las tecnologías de la información.                    9. Elaboración de copias de seguridad periódicas de las bases de datos institucionales y realizar las pruebas de restauración de las mismas de acuerdo a las políticas de seguridad establecidas en la entidad.     10.Mantenimiento de aplicaciones basadas en developer para ORACLE.                                                                                                         </t>
  </si>
  <si>
    <t>Capacitar en un  85 %  los municipios en el acceso y consulta a la bodega de datos del SISPRO (Sistema de Información de la protección Social) como fuente única de información en salud</t>
  </si>
  <si>
    <t>Porcentaje de los municipios  en el acceso y consulta a la bodega de datos del SISPRO  como fuente única de información en salud capacitados.</t>
  </si>
  <si>
    <t xml:space="preserve">1. Convocar a los entes territoriales municipales para capacitación en los temas relacionados con el SISPRO                                                                               2.Orientar a los usuarios internos y externos  en la gestión para el   ingreso al portal del SISPRO  para realizar consultas.                                                                    3. Realizar asistencia técnica a los responsables de reportar información en el manejo de la plataforma de intercambio de información PISIS                   4.Realizar la transferencia de los reportes de información reglamentados por el Ministerio de Salud    </t>
  </si>
  <si>
    <t xml:space="preserve">Optimizar en un 80% Plan de mantenimiento preventivo anual que permita optimizar la plataforma tecnológica, en la SDSC  </t>
  </si>
  <si>
    <t>Porcentaje del Plan de mantenimiento preventivo en  la plataforma tecnológica de  la Secretaria de Salud Departamental Optimizado</t>
  </si>
  <si>
    <t>1. Elaboración del plan de mantenimiento preventivo que permita optimizar la plataforma tecnológica (hardware y software) de la entidad                      2.Elaboración y entrega de reportes en caso de presentarse eventos de incumplimiento de políticas de seguridad por parte de los usuarios responsables de equipo de cómputo, periférico o accesorio de tecnología de información que sufra algún desperfecto, daño por maltrato, descuido o negligencia                                                                                                                     3.Gestión y solución de incidentes, requerimientos de asistencia informática y operativa a usuarios en herramientas de hardware, software y demás herramientas tecnológicas (computadores, impresoras, equipos de apoyo informático y comunicaciones).                                                                          4.Supervisión del buen uso y funcionamiento de los equipos institucionales (computadores, impresoras, software, dispositivos de red, dispositivos de almacenamiento, etc.)</t>
  </si>
  <si>
    <t>Reportar en un 100% de IPS que  hechos vitales (Nacimientos y Defunciones) y la academia  en el proceso de  estadísticas vitales con  asistencia técnica.</t>
  </si>
  <si>
    <t>Porcentaje de IPS con  hechos vitales (Nacimientos y Defunciones) y la academia  en el proceso de  estadísticas vitales con  asistencia técnica reportados.</t>
  </si>
  <si>
    <t xml:space="preserve">1 Capacitación a las IPS  del departamento en la gestión y cargue de registros de Nacimiento y Defunción en la plataforma del SISPRO  RUAF - ND                          2. Capacitación a estudiantes de último año de medicina en la gestión y cargue de registros de Nacimiento y Defunción en la plataforma del SISPRO  RUAF - ND .  3.Gestión y cargue de registros a la base de datos y  control de entrega de certificados de nacidos vivo y defunción en el Departamento del Cauca.                4. Gestión y consecución de certificados de nacidos vivo y defunción, previa solicitud al DANE y distribución a las 42 Secretarias Municipales de Salud.          5.Ingreso y verificación de datos a la plataforma RUAF-ND de los certificados de nacidos vivo y defunción de formato tradicional, provenientes de las IPS públicas, privadas y particulares que prestan servicios extramurales. </t>
  </si>
  <si>
    <t xml:space="preserve">Secretaria de Salud Departamental </t>
  </si>
  <si>
    <t>Lucy Amparo Guzman Gonzalez</t>
  </si>
  <si>
    <t>Fecha:</t>
  </si>
  <si>
    <t xml:space="preserve">ABRIL DE 2018-REPROGRAMACION METAS </t>
  </si>
  <si>
    <t>RECURSOS PROGRAMADOS POR META VIGENCIA 2018 ( PESOS)</t>
  </si>
  <si>
    <t>FUENTES DE FINANCIACION ( PESOS)</t>
  </si>
  <si>
    <r>
      <t xml:space="preserve">DEPENDENCIA RESPONSABLE: </t>
    </r>
    <r>
      <rPr>
        <sz val="11"/>
        <rFont val="Arial"/>
        <family val="2"/>
      </rPr>
      <t>Secretaría de Desarrollo Económico y Competitividad</t>
    </r>
  </si>
  <si>
    <t xml:space="preserve">DEPENDENCIAS DE APOYO: ___________________________________________________________                                                        </t>
  </si>
  <si>
    <r>
      <t>F D R</t>
    </r>
    <r>
      <rPr>
        <sz val="10"/>
        <color rgb="FFFF0000"/>
        <rFont val="Calibri"/>
        <family val="2"/>
        <scheme val="minor"/>
      </rPr>
      <t xml:space="preserve"> </t>
    </r>
  </si>
  <si>
    <r>
      <t>CTI</t>
    </r>
    <r>
      <rPr>
        <sz val="10"/>
        <color rgb="FFFF0000"/>
        <rFont val="Calibri"/>
        <family val="2"/>
        <scheme val="minor"/>
      </rPr>
      <t xml:space="preserve"> </t>
    </r>
  </si>
  <si>
    <t>Crecimiento y competitividad económica</t>
  </si>
  <si>
    <t>Aumentar en 5000 el número de personas ocupadas en el departamento  (Nota: La meta tomara como línea de base los resultados del año 2015 una vez se actualice y se publique por el DANE)</t>
  </si>
  <si>
    <t xml:space="preserve">Número de personas ocupadas en el departamento aumentadas  </t>
  </si>
  <si>
    <t>566.000 personas ocupadas en el año 2014</t>
  </si>
  <si>
    <t>Cauca territorio de emprendimiento empresarial  para el desarrollo regional</t>
  </si>
  <si>
    <t>Generar estrategias para el fortalecimiento e impulso del sector empresarial Caucano</t>
  </si>
  <si>
    <t xml:space="preserve">Implementar 1 centro de estudios económicos y de desarrollo </t>
  </si>
  <si>
    <t>Número de centros de estudios económicos y de desarrollo implementados</t>
  </si>
  <si>
    <t>Fortalecimiento de los procesos institucionales en emprendimiento, desarrollo empresarial y competitividad en el departamento del Cauca.</t>
  </si>
  <si>
    <t>42 Municpios del departamento del Cauca</t>
  </si>
  <si>
    <t>Todas las subregiones</t>
  </si>
  <si>
    <t>&gt; Asistencia técnica municipal para la consolidación de iniciativas empresariales.
&gt; Asistir técnicamente a mipymes en el departamento del Cauca.
&gt; Fortalecer el sector empresarial (mipymes) en el departamento del Cauca.
&gt; Fortalecer la competitividad y el emprendimiento a partir de la generación de espacios de concertación y apoyo.</t>
  </si>
  <si>
    <t>Magda Patricia Sotelo Pino
Profesional Universitaria
Coordinadora de Competitividad y CTeI</t>
  </si>
  <si>
    <t>Proyecto tiene un valor total de $203.035.000 y apunta al desarrollo de las metas establecidas en los programas "Cauca territorio de emprendimiento empresarial  para el desarrollo regional" e "Inversión y competitividad para la Paz"</t>
  </si>
  <si>
    <t>Ejecutar en un 30% el plan  regional de competitividad del Departamento del Cauca, alineado al Sistema Nacional de Competitividad - CTeI</t>
  </si>
  <si>
    <t xml:space="preserve">Porcentaje del plan regional de competitividad del Departamento del Cauca, alineado al Sistema Nacional de Competitividad – CteI ejecutado </t>
  </si>
  <si>
    <t>Plan  Regional de Competitividad  (Con horizonte al 2032)</t>
  </si>
  <si>
    <t>Implementación de negocios inclusivos en la región norte del Cauca, como estrategia para la inclusión productiva y social de microempresarios con la gran industria</t>
  </si>
  <si>
    <t>Buenos Aires, Corinto, Coloto, Caldono, Guachené, Jambalo, Miranda, Padilla, Puerto Tejada, Santander de Quilichao, Suárez, Toribío, Villa Rica.</t>
  </si>
  <si>
    <t>Subregión norte</t>
  </si>
  <si>
    <t>158 microempresas</t>
  </si>
  <si>
    <t>&lt; Generar  grupos asociativos (negocios inclusivos).
&lt; Firma de acuerdos comerciales.
Intervención y apoyo a microempresas.
&lt; Intervenir sectores empresariales.
&lt; Realizar talleres de asociatividad.</t>
  </si>
  <si>
    <t>Este proyecto fue aprobado durante el primer semestre del 2017, por un valor total de $ 2.609.358.090 el cual será ejecutado durante el año 2017, 2018 y 2019. En este contexto durante la vigencia 2018 se ejecutarán $ 1.200.000.000.</t>
  </si>
  <si>
    <t>Ejecutar 1 plan de acción para el fortalecimiento concertado con la Red Regional de Emprendimiento Departamento</t>
  </si>
  <si>
    <t>Número de planes de acción para el fortalecimiento concertado con la Red Regional de Emprendimiento Departamento ejecutados</t>
  </si>
  <si>
    <t>1 Red Regional de Emprendimiento establecida</t>
  </si>
  <si>
    <t>Consolidar 15 emprendimientos de impacto en el Departamento</t>
  </si>
  <si>
    <t>Número de emprendimientos de impacto en el Departamento consolidados</t>
  </si>
  <si>
    <t>Cauca en alianza por un trabajo incluyente</t>
  </si>
  <si>
    <t>Propiciar condiciones laborales equitativas, sostenibles e inclusivas</t>
  </si>
  <si>
    <t xml:space="preserve">Implementar 1 estrategia de fortalecimiento para 3 centros de empleo en el Cauca, en alianza con el Ministerio de Trabajo </t>
  </si>
  <si>
    <t>Número de estrategia de fortalecimiento para 3 centros de empleo en el Cauca, en alianza con el Ministerio de Trabajo implementadas</t>
  </si>
  <si>
    <t>3 centros de empleo en el Cauca</t>
  </si>
  <si>
    <t>"Fomento del empleo digno e incluyente en el Departamento del Cauca"</t>
  </si>
  <si>
    <t>42 municipios del Cauca</t>
  </si>
  <si>
    <t xml:space="preserve">7 subregiones </t>
  </si>
  <si>
    <t xml:space="preserve">. 3 publicaciones con sectores definidos en temas de empleo
. Dos escenario para la promoción del empleo decente
. Talleres de sensibilización a oferentes y demandantes </t>
  </si>
  <si>
    <t>Laura Cristina Burbano
Técnico administrativo</t>
  </si>
  <si>
    <t>Proyecto en formulación</t>
  </si>
  <si>
    <t xml:space="preserve">Generar 8 publicaciones con información del mercado laboral </t>
  </si>
  <si>
    <t xml:space="preserve">Número de publicaciones con información del mercado laboral generadas </t>
  </si>
  <si>
    <t xml:space="preserve">Implementar 1 estrategia que impulse el empleo digno e incluyente </t>
  </si>
  <si>
    <t>Número de estrategias que impulsen el empleo digno e incluyente implementadas</t>
  </si>
  <si>
    <t>Inversión y competitividad para la Paz</t>
  </si>
  <si>
    <t xml:space="preserve">Promover la inversión para el desarrollo económico del Departamento del Cauca </t>
  </si>
  <si>
    <t>Operativizar la herramienta Invest in Cauca - Cauca para inversionistas</t>
  </si>
  <si>
    <t>Herramienta Invest in Cauca operativizada</t>
  </si>
  <si>
    <t>&gt; Actualizar la plataforma web Invest in Cauca y actualizar sus contenidos.
&gt; Generar escenarios de promoción a la inversión de sectorial. 
&gt; Desarrollar acciones estratégicas con actores del orden municipal, departamental y nacional para la promoción y atracción de la inversión.
&gt; Diseño e implementación de una estrategia para la implementación del Plan para promocionar la inversión en el Cauca.</t>
  </si>
  <si>
    <t>Implementar 1 plan para promocionar la inversión en el Departamento del Cauca</t>
  </si>
  <si>
    <t>Número de planes para promocionar la inversión en el Departamento del Cauca implementados</t>
  </si>
  <si>
    <t>1 plataforma de promoción a la inversión (Invest in Cauca - Cauca para inversionistas).</t>
  </si>
  <si>
    <t>Implementar 12 escenarios de promoción sectoriales especializados para el Departamento</t>
  </si>
  <si>
    <t xml:space="preserve">Número de escenarios de promoción sectoriales especializados para el Departamento implementados </t>
  </si>
  <si>
    <t>4 escenarios de promoción turística a nivel departamental</t>
  </si>
  <si>
    <t>Cambio climático para la competitividad</t>
  </si>
  <si>
    <t>Promover acciones de cooperación entre los diferentes actores para afrontar la problemática del cambio climático y el desarrollo sostenible en el Departamento</t>
  </si>
  <si>
    <t xml:space="preserve">Implementar 1 plan de acción de fortalecimiento de la mesa de cambio climático para el análisis económico </t>
  </si>
  <si>
    <t>Número de planes de acción de fortalecimiento de la mesa de cambio climático para el análisis económico  implementados</t>
  </si>
  <si>
    <t>"Fortalecimiento de Negocios de Economía Verde en el Departamento del Cauca"</t>
  </si>
  <si>
    <t>La Vega
La Sierra</t>
  </si>
  <si>
    <t>Un escenario de promoción y alianzas  para el desarrollo regional basado en negocios de economía verde.
.</t>
  </si>
  <si>
    <t>Elizabeth Yangana
Técnico administrativo</t>
  </si>
  <si>
    <t xml:space="preserve"> Integración regional para el desarrollo</t>
  </si>
  <si>
    <t>Fortalecer la interconectividad regional, para el desarrollo supraregional del Departamento</t>
  </si>
  <si>
    <t xml:space="preserve">Construir 1 estrategia para  el fortalecimiento de  las alianzas supraregionales </t>
  </si>
  <si>
    <t>Número de estrategias para  el fortalecimiento de las alianzas supraregionales construidas</t>
  </si>
  <si>
    <r>
      <rPr>
        <sz val="12"/>
        <color theme="1"/>
        <rFont val="Calibri"/>
        <family val="2"/>
        <scheme val="minor"/>
      </rPr>
      <t>1) "Promoción del desarrollo Regional en el Departamento del Cauca"
2)</t>
    </r>
    <r>
      <rPr>
        <sz val="10.5"/>
        <color theme="1"/>
        <rFont val="Calibri"/>
        <family val="2"/>
        <scheme val="minor"/>
      </rPr>
      <t xml:space="preserve"> "Fortalecimiento del sector agropecuario y a
groindustrial de la Zona Sur del Depatamento del Cauca"</t>
    </r>
  </si>
  <si>
    <t>42 municipios del Departamento</t>
  </si>
  <si>
    <t>. Un escenario de promoción para el desarrollo regional
. Documentos base para la estructuración de la zona franca.
. Estructuracion (nivel de prefactibilidad) de documento para la promoción del desarrollo.
. Base de datos completa con la exploración de fuentes de financiación para la ejecución de proyectos regionales
. Estudios  técnicos finales camino a la concreción de la zona franca permanente- Región Sur
. Mesas subregionales
. Alianzas estrategicas regionales conformadas</t>
  </si>
  <si>
    <t xml:space="preserve"> Se encuentra radicado en la comisión intersectorial de zonas francas del Ministerio de Comercio, industria y Turismo el plan mestro para la concreción de la Zona Franca Permanente especial "Zona Paz" en el Municipio de Piendamo y se encuentra estructurado el proyecto para la contratación de los estudios que conforman el Plan Maestro para la constitución de la Zona Franca Permanente Sur Cauca, lo anterior considerendo que son polos de desarrollo estrategicos para la competitividad del Cauca</t>
  </si>
  <si>
    <t xml:space="preserve">Aumentar el 10% la capacidad hotelera del departamento  </t>
  </si>
  <si>
    <t xml:space="preserve">Porcentaje de la capacidad hotelera del departamento aumentada </t>
  </si>
  <si>
    <t xml:space="preserve">50% de la capacidad hotelera en el departamento </t>
  </si>
  <si>
    <t>Desarrollo turístico para la Paz</t>
  </si>
  <si>
    <t xml:space="preserve">Impulsar procesos de planeación  y potenciar todas las manifestaciones turísticas que existan, entre ellas eco-turismo para promover nuevos destinos  turísticos en el departamento. </t>
  </si>
  <si>
    <t>Asistir técnicamente a 2 subregiones en procesos de planificación turística</t>
  </si>
  <si>
    <t xml:space="preserve">Número de subregiones en procesos de planificación turística asistidas técnicamente </t>
  </si>
  <si>
    <t>1.0</t>
  </si>
  <si>
    <t>Desarrollo Turístico posible y Deseable de la región norte del Cauca</t>
  </si>
  <si>
    <t>BPIN: 2013000030070</t>
  </si>
  <si>
    <t>Buenos Aires, Caldono, Caloto, Guachene, Jambalo, Padilla, Puerto Tejada, Santander de Quilichao, Miranda, Suarez, Toribio, Corinto y Villa Rica.</t>
  </si>
  <si>
    <t>2.470 personas</t>
  </si>
  <si>
    <t>0.0</t>
  </si>
  <si>
    <t>1 Programa de fortalecimiento empresarial, 13 Comunidades (1 x municipio)  fortalecidas en las temáticas de la actividad, 1170 personas capacitadas, 1 inventario turístico, 1 plan de desarrollo turístico regional, 1 ente jurídico constituido.</t>
  </si>
  <si>
    <t>Jaime Augusto Burbano Castillo - profesional Universitario</t>
  </si>
  <si>
    <t>El presente proyecto termina su ejecuciòn en el año 2017, no obstante se necesita continuar desde la administraciòn departamental con el seguimiento a varios productos que el proyecto deja concluidos para su sostenibilidad.</t>
  </si>
  <si>
    <t>Estructurar 10 nuevas políticas públicas turísticas en alianza con las administraciones municipales</t>
  </si>
  <si>
    <t>Número de nuevas políticas públicas turísticas en alianza con las administraciones municipales estructuradas</t>
  </si>
  <si>
    <t>Fortalecimiento de las condiciones de competitividad turística en los Municipios de: Guapi, Timbiquì, Piamonte, Bolìvar, Sucre, Patìa,  Mercaderes  Balboa, Argelia, Piendamò, Morales y Suarez, mediante la generaciòn de rutas turìsticas .</t>
  </si>
  <si>
    <t>Guapi, Timbiquì, Piamonte, Bolìvar, Sucre, Patìa,  Mercaderes  Balboa, Argelia, Piendamò, Morales y Suarez</t>
  </si>
  <si>
    <t>Costa pacìfica, Macizo, Sur, Centro, Norte.</t>
  </si>
  <si>
    <t>303619 peronas</t>
  </si>
  <si>
    <t>Inventarios turìsticos, anteproyectos de polìticas pùblicas, rutas turìsticas y formaciòn especializada en turismo.</t>
  </si>
  <si>
    <t>Nuevo proyecto con el que se ejecutaràn las polìticas pùblicas turìsticas restantes según meta del cuatrienio.</t>
  </si>
  <si>
    <t xml:space="preserve">Estructurar 10 nuevos inventarios turísticos en alianza con las administraciones municipales </t>
  </si>
  <si>
    <t>Número de nuevos inventarios turísticos en alianza con las administraciones municipales estructurados</t>
  </si>
  <si>
    <t>Número de nuevos inventarios turísticos en alianza con las administraciones municipales estructuradas</t>
  </si>
  <si>
    <t>Nuevo proyecto con el que se ejecutaràn los inventarios turìsticos , rutas turìsticas y formaciòn según las metas del cuatrienio.</t>
  </si>
  <si>
    <t>Infraestructura turística</t>
  </si>
  <si>
    <t>Adelantar gestiones políticas, administrativas y financieras que promuevan nueva infraestructura turística, o mejore la existente.</t>
  </si>
  <si>
    <t xml:space="preserve">Intervenir 3 atractivos turísticos en infraestructura </t>
  </si>
  <si>
    <t>Número de atractivos turísticos en infraestructura intervenidos</t>
  </si>
  <si>
    <t>Construcción del embarcadero turístico de San Martín en la salvajina, Municipio de Morales Cauca, fase I.</t>
  </si>
  <si>
    <t>2017003190076
Y còdigo Fontur</t>
  </si>
  <si>
    <t>Morales y Suàrez Cauca</t>
  </si>
  <si>
    <t>Una rampa construida.</t>
  </si>
  <si>
    <t>El proyecto: construcción del embarcadero turístico de San Martín en la salvajina, Municipio de Morales Cauca, fase I., podría tener una cofinanciación mayor a la proyectada en esta información, estamos a la espera de la certifcación de parte del Fondo Nacional del Turismo.</t>
  </si>
  <si>
    <t>Asistir técnicamente a 8 municipios en la identificación y estructuración de proyectos de infraestructura turística</t>
  </si>
  <si>
    <t xml:space="preserve">Número de municipios con identificación y estructuración de proyectos de infraestructura turística asistidos técnicamente </t>
  </si>
  <si>
    <t>Guapi, Timbiquì, Piamonte, Bolìvar, Sucre, Patìa,  Mercaderes  Balboa, Argelia, Piendamò, Morales y Suarez.
Con otros proyectos: Pàez y Puracè.</t>
  </si>
  <si>
    <t>Rutas turìsticas.</t>
  </si>
  <si>
    <t>Ademas del proyecto que se està estructurando para ser ejecutado en la vigencia 2018 (mencionado en la columna: nombre del proyecto) se informa que los proyectos de: a) Embarcaderos, b) Piscinas de Tòez, c) Termacolores y d) Pozo Azul Salinas, son los otros proyectos que dan cumplimieno a esta meta.</t>
  </si>
  <si>
    <t>Asistencia técnica y seguridad turística.</t>
  </si>
  <si>
    <t>Brindar asesoría, asistencia técnica y cofinanciación a los municipios y la comunidad turística en general en temas relacionados con el sector</t>
  </si>
  <si>
    <t>Implementar 4 estrategias de seguridad turística</t>
  </si>
  <si>
    <t>Número de estrategias  de seguridad turística implementadas</t>
  </si>
  <si>
    <t>Desarrollo turístico posible y deseable de la región norte del departamento del Cauca.</t>
  </si>
  <si>
    <t>13 Municipios: Buenos Aires, Caloto, Coritno, Guachné, miranda, Padilla, Puerto Tejada, Santander de Quilichao, Suárez, Villa Rica, caldono, Jambaló y Toribío.</t>
  </si>
  <si>
    <t>2470 Personas.</t>
  </si>
  <si>
    <t>Dos comitès de segridad turùtsica realizados</t>
  </si>
  <si>
    <t>Se trata del mismo proyecfto de regalías para la Zona Norte del cauca, pero enfocadao solamente en la actividad de creación y realizaciòn de comités de seguridad turística. Se necesita hacerle seguimiento al tema de los comités de seguridad turístuca.</t>
  </si>
  <si>
    <t>Cofinanciar 7 proyectos que promuevan el desarrollo turístico en los municipios con vocación turística</t>
  </si>
  <si>
    <t xml:space="preserve">Número de proyectos que promuevan el desarrollo turístico en los municipios con vocación turística cofinanciados </t>
  </si>
  <si>
    <t>Fortalecimiento de las condiciones de competitividad turística en los Municipios de: Guapi, Timbiquì, Piamonte, Bolìvar, Sucre, Patìa,  Mercaderes  Balboa, Argelia, Piendamò, Morales y Suarez, mediante la generaciòn de rutas turìsticas .
Construcción del embarcadero turístico de San Martín en la salvajina, Municipio de Morales Cauca, fase I.</t>
  </si>
  <si>
    <t>Guapi, Timbiquì, Piamonte, Bolìvar, Sucre, Patìa,  Mercaderes  Balboa, Argelia, Piendamò, Morales y Suarez.
Morales y Suàrez Cauca</t>
  </si>
  <si>
    <t>303619 peronas
44619 persona (proyecto embarcaderos)</t>
  </si>
  <si>
    <t>Rutas turìsticas.
Una rampa construida.</t>
  </si>
  <si>
    <t>Son dos proyectos a cofinanciar: a) fortalecimiento de las condiciones de competitividad turìstica, y 
b) Embarcaderos de la Salvajina.</t>
  </si>
  <si>
    <t>Promoción turística</t>
  </si>
  <si>
    <t>Fortalecer la oferta cultural y natural de todas las manifestaciones turísticas que existan, entre ellas eco-turismo que promueve el Departamento del Cauca en el marco de los reconocimientos Unesco.</t>
  </si>
  <si>
    <t>Promocionar en 4 eventos de talla internacional al Cauca como destino turístico</t>
  </si>
  <si>
    <t xml:space="preserve">Número de eventos de talla internacional que promocionan al Cauca como destino turístico </t>
  </si>
  <si>
    <t>Implementaciòn de estrategias que promuevan el desarrollo del potencial turìstico del departamento del Cauca, mediante la participaciòn de los actores que integran el sector en escenarios de promociòn de orden local, nacional e internacional.</t>
  </si>
  <si>
    <t>Todas las subregiones del Departamento.</t>
  </si>
  <si>
    <t>1404205 personas</t>
  </si>
  <si>
    <t xml:space="preserve">.Participaciòn en el XV congreso gastronmico de Popayàn.
. Celebraiòn del dìa mundial del turismo 2017.
.Particpaciòn en la feria Anato 2018 -versiòn No. 37.
. Misiòn empresarial a la Guajitra. </t>
  </si>
  <si>
    <t>El proyecto beneficia directamente a los Municpios declarados con vocaciòn turìstica (Popayán, Guapi, Balboa, Patía, San Sebastián, Sotará, Timbío, Cajibío, Piendamó, Morales, Suárez, Santander de Quilichao, Caloto, Silvia, Inzá y Puracé) no obstante en la vitirina se promociona a todo el departamento del Cauca, por esa razòn se registra como benefciarios a todos los Municpios del Cauca.</t>
  </si>
  <si>
    <t>Formalización del 10% de las Unidades productivas mineras informales existentes</t>
  </si>
  <si>
    <t>Porcentaje de Unidades productivas mineras informales existentes formalizadas</t>
  </si>
  <si>
    <t>980 Unidades Productivas mineras</t>
  </si>
  <si>
    <t>Fomento para la Formalización de la minería
artesanal y de pequeña escala.</t>
  </si>
  <si>
    <t xml:space="preserve">Promover y apoyar técnica, jurídica, ambiental y empresarialmente la formalización de la minería artesanal y de pequeña escala incluyendo grupos étnicos en sus procesos de declaración de áreas de reservas especial minera </t>
  </si>
  <si>
    <t>Asistir técnicamente a 100 nuevas unidades de producción minera (UPM)  en su proceso de formalización teniendo en cuenta las áreas de reserva especial.</t>
  </si>
  <si>
    <t xml:space="preserve">Número de nuevas unidades de producción minera (UPM)  en su proceso de formalización asistidas técnicamente </t>
  </si>
  <si>
    <t>100 Unidades de producción minera asistidas. .</t>
  </si>
  <si>
    <t xml:space="preserve">Fortalecimiento a la Secretaría de Desarrollo Económico y Competitividad para pequeña minería y minería artesanal </t>
  </si>
  <si>
    <t>0.000</t>
  </si>
  <si>
    <t xml:space="preserve">42 Municipios </t>
  </si>
  <si>
    <t>7 subregiones del departamento</t>
  </si>
  <si>
    <t>15 unidades de producción minera asistidas en formalización minera.
Asistencia técnica en las siete subregiones del departamento del cauca.
Asistencia técnica a las siete subregiones del departamento del cauca en actualización de la normatividad minera vigente</t>
  </si>
  <si>
    <t>Juan Carlos Maya Feijóo.
Secretario de Desarrollo Económico y Competitividad.
Victor Manuel Meza - Contratista y equipo de profesionales</t>
  </si>
  <si>
    <t xml:space="preserve">la poblacion no se tiene estimada ya que no se a dterminado municipios beneficiados   </t>
  </si>
  <si>
    <t xml:space="preserve">Asistir 100 nuevas unidades de producción minera (UPM)  en la actualización de la normatividad minera </t>
  </si>
  <si>
    <t>Número de nuevas unidades de producción minera (UPM)  en la actualización de la normatividad minera asistidas</t>
  </si>
  <si>
    <t xml:space="preserve">100 Unidades de producción minera asistidas. </t>
  </si>
  <si>
    <t>Elaboracion de Plan de Trabajos y Obras (PTO) y Plan de Manejo Ambiental (PMA)</t>
  </si>
  <si>
    <t xml:space="preserve">05 Municipios </t>
  </si>
  <si>
    <t>Centro- oriente</t>
  </si>
  <si>
    <t>Documento del  Plan de Trabajos y Obras (PTO) y Plan de Manejo Ambiental (PMA)</t>
  </si>
  <si>
    <t>Desarrollo productivo y sustentable de la minería  artesanal y de pequeña escala.</t>
  </si>
  <si>
    <t>Promover el desarrollo productivo y sustentable de la minería artesanal y de pequeña escala (tanto en minería metálica y la no metálica como el caso de Popayán en el cual se desarrolla explotaciones de arcilla para elaboración de ladrillo y canteras para afirmado  )</t>
  </si>
  <si>
    <t>Implementar 1 estrategia que permita fortalecer 4 distritos mineros en desarrollo productivo y sostenible</t>
  </si>
  <si>
    <t>Número de estrategias que permita fortalecer 4 distritos mineros en desarrollo productivo y sostenible implementadas</t>
  </si>
  <si>
    <t>2 distritos mineros fortalecidos</t>
  </si>
  <si>
    <t xml:space="preserve">Innovación social y productiva para el mejoramiento de la productividad y competitividad de los pequeños alfareros, en 5 Municipios de Departamento del Cauca                      </t>
  </si>
  <si>
    <t>Pueto Tejada, Villa Rica,  Popayan, Tambo, Mercaderes</t>
  </si>
  <si>
    <t xml:space="preserve"> Norte-centro-sur</t>
  </si>
  <si>
    <t>&gt; Apoyo a la formulación del proyecto.
&gt;Actualizacion tecnologica de la microempresa del norte del cauca, Programa de formalizacion a la microemprsa alfarera del norte del cauca</t>
  </si>
  <si>
    <t>Actualizar el Sistema de información Geográfico en el módulo minero</t>
  </si>
  <si>
    <t>Sistema de información Geográfico en el módulo minero actualizado</t>
  </si>
  <si>
    <t>Sistema de información Geográfico implementado.</t>
  </si>
  <si>
    <t xml:space="preserve">Diseño, construcción  y desarrollo de una planta prototipo a nivel agricola, con la aplicación de tecnologías apropiadas para la producción de cal agricola, cal viva y cal apagada en el Municipio de Silvia, Departamento del Cauca  </t>
  </si>
  <si>
    <t>Miranda, Caldono, Jambaló, Silvia, Totoró, Morales, Inza, Paez, Toribío</t>
  </si>
  <si>
    <t>Norte, Oriente</t>
  </si>
  <si>
    <t xml:space="preserve">Diseño y construcción de la planta , Dotacion de equipos, incremento nivel organizativo-empresarial, asistencia tecnica, diferentes estudios de financiacion, rentabilidad, impacto ambiental, sostenibilidad, etc..  </t>
  </si>
  <si>
    <t xml:space="preserve">Elaborar 1 inventario minero en articulación con entidades oficiales con los 42 municipios del departamento incluyendo las áreas de reserva especial minera, si existen </t>
  </si>
  <si>
    <t>Número de inventarios mineros en articulación con entidades oficiales elaborados</t>
  </si>
  <si>
    <t>1 caracterización minera (39 municipios).</t>
  </si>
  <si>
    <t>Seguridad minera en el Departamento del Cauca para la minería  artesanal y de pequeña escala.</t>
  </si>
  <si>
    <t>Disminuir la accidentalidad minera desde la parte técnica y operativa en las explotaciones mineras</t>
  </si>
  <si>
    <t>Asistir técnicamente a 100 unidades de producción minera (UPM)  sobre seguridad minera</t>
  </si>
  <si>
    <t xml:space="preserve">Número de unidades de producción minera (UPM) asistidas técnicamente en seguridad minera </t>
  </si>
  <si>
    <t>Mejoramiento de la prevención y atención de emergencias en las labores mineras subterraneas en el sur del Departamento del cauca</t>
  </si>
  <si>
    <t>Patia, mercaderes, florencia, Almaguer, Sucre, Balvoa, Bolivar, La Vega, La Sierra y Rosas</t>
  </si>
  <si>
    <t>La población a beneficiar está conformada por diferentes comunidades ancestrales campesinas y afro descendientes además de población desplazada. N. de beneficiados 47. 391</t>
  </si>
  <si>
    <t>Actualizacion de la normativa vigente y dotacion de elementos tecnológicos basicos para la prevencion y atencion inicial de emergencias mineras</t>
  </si>
  <si>
    <t xml:space="preserve">Capacitar y dotar a 10  Unidades de Producción Minera -(UPM )en salvamento minero </t>
  </si>
  <si>
    <t xml:space="preserve">Número de Unidades de Producción Minera -upm capacitadas y dotadas en salvamento minero </t>
  </si>
  <si>
    <t xml:space="preserve">Gestión ambiental en la explotación minera y comercial de productos mineros y sus derivados. </t>
  </si>
  <si>
    <t xml:space="preserve">Promover la organización y capacitación de mineros para generar un cambio de actitud sobre sus obligaciones de protección ambiental y el mejoramiento de su capacidad productiva </t>
  </si>
  <si>
    <t>Asistir técnicamente 100 unidades de producción minera en procesos de protección ambiental</t>
  </si>
  <si>
    <t>Número de unidades de producción minera en procesos de protección ambiental asistidas técnicamente</t>
  </si>
  <si>
    <t>Centro de investigacion e innovación  tecnológica sustentable para el mejoramiento de los procesos de beneficio de minerales auríferos, considerando los enfoques productivo, ambiental y ocupacional en el Departamento del Cauca (CETECMIN- CAUCA)</t>
  </si>
  <si>
    <t>Suarez, Buenos Aires, Santander de quilichao, morales, cajibio, y demas Municipios involucrados en la pequeña minería</t>
  </si>
  <si>
    <t xml:space="preserve">La población a beneficiar está conformada por diferentes comunidades ancestrales campesinas y afros </t>
  </si>
  <si>
    <t>Diagnosticar la poblacion involucrada en la minería artesanal, fortalecer la formacion académica, impementar laboratorio de analisis para medicion de parámetros que permitan un fortlecimiento de servicios tecnológico, evaluación y control de parámetros ambientales, desarrollo de tecnologías y metodologías limpias  para erradicar uso de cianuro y mercurio, optimizar el proceso de beneficio de minerales auríferos.</t>
  </si>
  <si>
    <t xml:space="preserve">La poblacion beneficiada seran todos aquellos municipios que practiquen la pequeña mineria y que lleguen a hacer parate del proyecto. </t>
  </si>
  <si>
    <t xml:space="preserve">Implementar una estrategia de orientación tecnológica y ambiental </t>
  </si>
  <si>
    <t xml:space="preserve">Número de estrategia de orientación tecnológica y ambiental implementadas </t>
  </si>
  <si>
    <t>Juan Carlos Maya Feijóo.
Secretario de Desarrollo Económico y Competitividad.
Victor Manuel Meza - Contratista</t>
  </si>
  <si>
    <t>Aumentar el 0.5% de la participación de la inversión nacional en actividades Ctel (Nota: La meta tomara como línea de base los resultados del año 2015 una vez se actualice y se publique por el Observatorio Colombiano de Ciencia y Tecnología)</t>
  </si>
  <si>
    <t xml:space="preserve">Porcentaje de la participación de la inversión nacional en actividades CTel aumentado </t>
  </si>
  <si>
    <t xml:space="preserve">1.044% año 2014 </t>
  </si>
  <si>
    <t>Implementación y Ejecución del Plan y Acuerdo Estratégico en CTeI (PAED)</t>
  </si>
  <si>
    <t xml:space="preserve">Consolidar al Departamento del Cauca como una región de conocimientos, pluriétnica y multicultural, donde el desarrollo de las actividades de ciencia, tecnología e innovación CteI </t>
  </si>
  <si>
    <r>
      <t xml:space="preserve">Realizar 2 sesiones participativas con actores del </t>
    </r>
    <r>
      <rPr>
        <sz val="11"/>
        <color theme="1"/>
        <rFont val="Calibri"/>
        <family val="2"/>
        <scheme val="minor"/>
      </rPr>
      <t>SRCTeI</t>
    </r>
    <r>
      <rPr>
        <sz val="11"/>
        <rFont val="Calibri"/>
        <family val="2"/>
        <scheme val="minor"/>
      </rPr>
      <t xml:space="preserve"> para validar y adoptar el PAED </t>
    </r>
  </si>
  <si>
    <t xml:space="preserve">Número de sesiones participativas con actores del SRCT  para validar y adoptar el PAED realizadas </t>
  </si>
  <si>
    <t>Fortalecimiento del Sistema Regional de Ciencia, Tecnología e innovación del departamento del Cauca.</t>
  </si>
  <si>
    <t>&lt; Actualización del PAED validado por el CODECTI.
&lt; Iniciativas en CTeI caracterizadas en un formato especifico.
&lt; Proyectos priorizados susceptibles de ser financiados por el fondo de CTeI.</t>
  </si>
  <si>
    <t>Se realizará la gestión de recursos y contrapartidas con entidades del sistema regional de CTeI como Universidades, alcaldías y gremios y organizaciones del Cauca.</t>
  </si>
  <si>
    <t xml:space="preserve">Realizar 4 convocatorias para gestionar los proyectos priorizados en las apuestas y líneas consignadas en el PAED Cauca </t>
  </si>
  <si>
    <t>Número de convocatorias para gestionar los proyectos priorizados en las apuestas y líneas consignadas en el PAED Cauca realizadas</t>
  </si>
  <si>
    <t>&lt; Actualización del PAED validado por el CODECTI.
&lt; Iniciativas en CTeI caracterizadas en un formato especifico.
&lt; Proyectos priorizados susceptibles de ser financiados por el fondo de CTeI.
&lt; Capacitar a los miembros del CODECTI en temáticas relacionadas a la ciencia, tecnología, innovación e investigación.</t>
  </si>
  <si>
    <t>Consolidación del ecosistema regional de Ciencia, Tecnología e Innovación.</t>
  </si>
  <si>
    <t>Desarrollar de acciones endógenas que consoliden la red de actores del sistema de ciencia, tecnología e innovación CTeI</t>
  </si>
  <si>
    <t>Estructurar 1 Plan operativo del CODECTI Cauca para la implementación del PAED</t>
  </si>
  <si>
    <t>Número de Planes operativos del CODECTI Cauca para la implementación del PAED estructurados</t>
  </si>
  <si>
    <t>&lt; Sesiones realizadas con el CODECTI Cauca.
&lt; Plan operativo del CODECTI estructurado.
&lt; Consolidación de la red de actores de CTeI del departamento y de enlaces subregionales y de la Gobernación.
&lt; Imagen corporativa del CODECTI para su visibilización y difusión de sus acciones</t>
  </si>
  <si>
    <t>Se realizará la gestión de recursos y contrapartidas  con entidades del sistema regional de CTeI como Universidades, alcaldías y gremios y organizaciones del Cauca.</t>
  </si>
  <si>
    <t xml:space="preserve">Realizar 7 sesiones del CODECTI Cauca para el acompañamiento en la implementación del PAED y la articulación de la red del SRCTeI </t>
  </si>
  <si>
    <t>Número de sesiones del CODECTI Cauca para el acompañamiento en la implementación del PAED y la articulación de la red del SRCTeI realizadas</t>
  </si>
  <si>
    <t>&lt; Sesiones realizadas con el CODECTI Cauca.
&lt; Plan operativo del CODECTI estructurado.
&lt; Consolidación de la red de actores de CTeI del departamento y de enlaces subregionales y de la Gobernación.</t>
  </si>
  <si>
    <t xml:space="preserve">Elaborado por: </t>
  </si>
  <si>
    <t>Nombre del funcionario</t>
  </si>
  <si>
    <t>___________________________________</t>
  </si>
  <si>
    <t>cargo</t>
  </si>
  <si>
    <t>____________________________________</t>
  </si>
  <si>
    <t>Firma</t>
  </si>
  <si>
    <t>_______________________________</t>
  </si>
  <si>
    <t>DEPENDENCIA RESPONSABLE: ______________________________________________________________</t>
  </si>
  <si>
    <t>CODIGO BPIN</t>
  </si>
  <si>
    <r>
      <t>F D R</t>
    </r>
    <r>
      <rPr>
        <sz val="10"/>
        <color rgb="FFFF0000"/>
        <rFont val="Calibri"/>
        <family val="2"/>
      </rPr>
      <t xml:space="preserve"> </t>
    </r>
  </si>
  <si>
    <r>
      <t>CTI</t>
    </r>
    <r>
      <rPr>
        <sz val="10"/>
        <color rgb="FFFF0000"/>
        <rFont val="Calibri"/>
        <family val="2"/>
      </rPr>
      <t xml:space="preserve"> </t>
    </r>
  </si>
  <si>
    <t>Recuperación del Tejido Social, Construcción de Paz y Posconflicto</t>
  </si>
  <si>
    <t>Reducir al 4% el déficit cuantitativo de vivienda</t>
  </si>
  <si>
    <t>Porcentaje del déficit cuantitativo de vivienda reducido</t>
  </si>
  <si>
    <t>Construcción, mejoramiento y rehabilitación de vivienda</t>
  </si>
  <si>
    <t>Reducir el déficit cuantitativo y cualitativo de vivienda, mejorando las condiciones de habitabilidad de la comunidad caucana.</t>
  </si>
  <si>
    <t>Construir 5.517 viviendas</t>
  </si>
  <si>
    <t>Número de viviendas construidas</t>
  </si>
  <si>
    <t>Construcción de viviendas de interés social rural modalidad dispersa en Municipios del Departamento del Cauca, Occidente</t>
  </si>
  <si>
    <t>BPIN           2013000030136</t>
  </si>
  <si>
    <t>Miranda, Popayán, Cajibío, Mercaderes, Balboa, Silvia, El Tambo, Totoró, Argelia, Caloto, Inzá, Toribío, Sotará, Caldono, Morales, Piendamó, Santa Rosa</t>
  </si>
  <si>
    <t>Norte, Centro, Sur, Oriente, Piedemonte Amozónico</t>
  </si>
  <si>
    <t>Gloria Marmolejo</t>
  </si>
  <si>
    <t>Proyecto de Vivienda Honduras I</t>
  </si>
  <si>
    <t>BPIN           2014-019000-0029</t>
  </si>
  <si>
    <t>Morales</t>
  </si>
  <si>
    <t>Construcción de vivienda de interés social rural Pacto Agrario en municipios del Departamento del Cauca, Occidente</t>
  </si>
  <si>
    <t>BPIN
201400030089</t>
  </si>
  <si>
    <t>Morales, Florencia, Popayán, Sotará, Timbío, Toribío, Miranda, Santa Rosa, Silvia, Mercaderes, Sucre, Caldono, Totoró y Caloto</t>
  </si>
  <si>
    <t>Centro, Sur, Norte, Bota Caucana, Oriente</t>
  </si>
  <si>
    <t>Proyecto de vivienda de interés prioritario Santa Isabel, municipio de Popayán, Departamento del Cauca</t>
  </si>
  <si>
    <t>Cauca</t>
  </si>
  <si>
    <t>Proyecto de vivienda de interés social Torres de San Eduardo en el municipio de Popayán, Departamento del Cauca</t>
  </si>
  <si>
    <t>Popayán</t>
  </si>
  <si>
    <t>Reducir a 16% el déficit cualitativo de vivienda</t>
  </si>
  <si>
    <t xml:space="preserve">Porcentaje del déficit cualitativo de vivienda reducido </t>
  </si>
  <si>
    <t>Mejorar  2.758 viviendas</t>
  </si>
  <si>
    <t>Número de viviendas mejoradas</t>
  </si>
  <si>
    <t>incremento</t>
  </si>
  <si>
    <t>Mejoramiento de vivienda para los municipios de Patía, El Tambo, La Sierra, Sotará, Bolivar y San Sebastian</t>
  </si>
  <si>
    <t>2012-019000-0122</t>
  </si>
  <si>
    <t>Patía, El Tambo, La Sierra, Sotará, Bolivar y San Sebastian</t>
  </si>
  <si>
    <t>Sur, Centro, Macizo</t>
  </si>
  <si>
    <t>Mejoramiento de las condiciones de habitabilidad mediante la construcción de baterías sanitarias en el corregimiento El Tablón</t>
  </si>
  <si>
    <t>2015-019000-0120</t>
  </si>
  <si>
    <t>Almaguer</t>
  </si>
  <si>
    <t>Macizo</t>
  </si>
  <si>
    <t>Mejoramiento de las condiciones de habitabilidad mediante la construcción de baterías sanitarias en el municipio de Balboa</t>
  </si>
  <si>
    <t>2015-019000-0121</t>
  </si>
  <si>
    <t>Balboa</t>
  </si>
  <si>
    <t>Atender el 100% de las emergencias de vivienda</t>
  </si>
  <si>
    <t xml:space="preserve">Porcentaje de emergencias de vivienda atendidas </t>
  </si>
  <si>
    <t>Atención de viviendas afectadas por fenómenos naturales</t>
  </si>
  <si>
    <t>No se presentaron emergencias de viviendas</t>
  </si>
  <si>
    <t xml:space="preserve">Infraestructura Social y Productiva </t>
  </si>
  <si>
    <t>Ampliar en un 2% la cobertura de energía eléctrica</t>
  </si>
  <si>
    <t xml:space="preserve">Porcentaje de cobertura de energía eléctrica ampliado </t>
  </si>
  <si>
    <t>Ampliación de cobertura del servicio de energía</t>
  </si>
  <si>
    <t>Ampliar la cobertura del servicio de energía en las zonas urbanas y rurales</t>
  </si>
  <si>
    <t>Electrificar 5.000 viviendas</t>
  </si>
  <si>
    <t>Número de viviendas electrificadas</t>
  </si>
  <si>
    <t>Construcción de redes eléctricas M.T. y B.T.  En las veredas: La Heroica, Quebraditas, Chicharronal, San Luis Abajo, Municipio de Corinto en el  Departamento del Cauca.</t>
  </si>
  <si>
    <t>2016-019000-0125</t>
  </si>
  <si>
    <t>Corinto</t>
  </si>
  <si>
    <t>NORTE</t>
  </si>
  <si>
    <t>Edison Hoyos</t>
  </si>
  <si>
    <t>Ampliación de la cobertura electrica mediante la construcción de redes electricas de M.T. y B.T. en las veredas Jordan, Bermejal y Riñonada del Municipio de Almaguer Cauca.</t>
  </si>
  <si>
    <t>2016-019000-0129</t>
  </si>
  <si>
    <t>MACIZO</t>
  </si>
  <si>
    <t>Construcción redes eléctricas en las veredas Rinconsito, Chorritos y Villegas</t>
  </si>
  <si>
    <t>2016-019000-0130</t>
  </si>
  <si>
    <t>La Sierra</t>
  </si>
  <si>
    <t>Construcción redes eléctricas en la vereda El Salero</t>
  </si>
  <si>
    <t>Construcción redes eléctricas en la veredas La Playa y Arrayanales</t>
  </si>
  <si>
    <t>2016-019000-0127</t>
  </si>
  <si>
    <t>Mercaderes</t>
  </si>
  <si>
    <t>SUR</t>
  </si>
  <si>
    <t>Construcción redes eléctricas en la vereda San Antonio</t>
  </si>
  <si>
    <t>2016-019000-0135</t>
  </si>
  <si>
    <t>CENTRO</t>
  </si>
  <si>
    <t>Construcción de redes eléctricas M.T. y B.T.  En 31 veredas del Municipio de Argelia en el  Departamento del Cauca.</t>
  </si>
  <si>
    <t>Argelia</t>
  </si>
  <si>
    <t>Construcción de redes eléctricas M.T. y B.T.  en la vereda El Llano Belén, en el Municipio de Silvia en el  Departamento del Cauca.</t>
  </si>
  <si>
    <t>Silvia</t>
  </si>
  <si>
    <t>Construcción de redes eléctricas grupo uno sur: Municipio de Bolívar, Municipio de Almaguer, Municipio de la Sierra del departamento del Cauca</t>
  </si>
  <si>
    <t>Almaguer, La Sierra, Bolivar</t>
  </si>
  <si>
    <t>MACIZO, SUR</t>
  </si>
  <si>
    <t>En trámite de aprobación en la UPME. Vigencia 2018</t>
  </si>
  <si>
    <t>Normalización FAER CAUCA</t>
  </si>
  <si>
    <t>Buenos Aires, Morales, El Tambo, Argelia y Balboa</t>
  </si>
  <si>
    <t>NORTE, CENTRO, SUR</t>
  </si>
  <si>
    <t>Proyecto a ser aprobcon recursos de Plan Todos somos Paicifico</t>
  </si>
  <si>
    <t>Ampliación del servicio eléctrico mediante la construcción de estructuras eléctricas de mt, bt y montaje de subestaciones de distribución en las veredas: Brisas del Rio, Buena Vista, Cabuyo Alto, Cabuyo Bajo, Diviso Bajo, el Balsal, Guaduales, Pradera, la Primavera, Paraiso, Plan Grande, San Fernando del Municipio de Balboa - Departamento del Cauca.</t>
  </si>
  <si>
    <t>Proyecto a ejecutarse por partde de C.E.O. con recursos de Plan Todos somos Paicifico</t>
  </si>
  <si>
    <t>Ampliacion red de Mt y Bt de La Veredas Yaquibá y Patugó en el Municipio de Purace del Departamento del Cauca</t>
  </si>
  <si>
    <t>Purace</t>
  </si>
  <si>
    <t>Construcción redes eléctricas en las veredas Puerta Garnde y Alto de la Jagua en el Municpio de La Sierra, Departamento del Cauca.</t>
  </si>
  <si>
    <t>Construcción de redes eléctricas Nororiente del Departamento: Municipio de Padilla, Municipio de Paez, Municipio de Caldono y Municipio de Silvia Departamento del Cauca</t>
  </si>
  <si>
    <t>Padilla, Paez, Caldono y Silvia</t>
  </si>
  <si>
    <t>NORTE, ORIENTE, ENTRO</t>
  </si>
  <si>
    <t>AMPLIACION DE LA COBERTURA DE ENERGIA ELECTRICA A USUARIOS DEL SECTOR RURAL , POR MEDIO DE LA CONSTRUCCION  DE REDES ELECTRICAS  EN LA VEREDA BAJO LLANO,  EL COCAL Y POTRETOS DEL MUNICIPIO DE BOLIVAR , DEPARTAMENTO DEL CAUCA.</t>
  </si>
  <si>
    <t>2016-019000-0136</t>
  </si>
  <si>
    <t>Bolivar</t>
  </si>
  <si>
    <t>Ampliar en 10 MW la potencialidad de generación eléctrica reportada por la UPME</t>
  </si>
  <si>
    <t xml:space="preserve">MW ampliados de potencialidad de generación eléctrica reportada por la UPME  </t>
  </si>
  <si>
    <t>Gestión de proyectos de generación eléctrica</t>
  </si>
  <si>
    <t>Ampliar las potencialidades para la generación de energía y facilitar el autoabastecimiento del servicio en comunidades rurales</t>
  </si>
  <si>
    <t>Gestionar 2 proyectos a nivel de factibilidad</t>
  </si>
  <si>
    <t>Número de proyectos  a nivel de factibilidad gestionados</t>
  </si>
  <si>
    <t>Estudios para la generación de energía en el sector de Julumito mediante el aprovechamiento de los recursos hídricos municipio de Popayán Departamento del Cauca</t>
  </si>
  <si>
    <t>Disminuir en un 30% el costo del servicio de energía eléctrica en establecimientos o espacios públicos intervenidos</t>
  </si>
  <si>
    <t xml:space="preserve">Porcentaje de costo del servicio de energía eléctrica en establecimientos o espacios públicos intervenidos disminuido </t>
  </si>
  <si>
    <t>100% costo del servicio de energía para establecimientos o espacios públicos intervenidos</t>
  </si>
  <si>
    <t>Uso racional de la energía convencional o alternativa para iluminación y energización de establecimientos o espacios públicos</t>
  </si>
  <si>
    <t>Disminuir los costos del servicio de energía de establecimientos o espacios públicos</t>
  </si>
  <si>
    <t>Intervenir 5 establecimientos o espacios públicos</t>
  </si>
  <si>
    <t xml:space="preserve">Número de establecimientos o espacios públicos intervenidos </t>
  </si>
  <si>
    <t>Construcción de la infraestrucura de alumbrado publico para la iluminación de la vía Puerto Tejada - Puente Hormiguero</t>
  </si>
  <si>
    <t>Puerto Tejada</t>
  </si>
  <si>
    <t xml:space="preserve">Garantizar 300 días al año las condiciones aceptables de transitabilidad en la red vial secundaria
</t>
  </si>
  <si>
    <t xml:space="preserve">Número de días al año con condiciones aceptables de transitabilidad en la red vial secundaria garantizados 
</t>
  </si>
  <si>
    <t xml:space="preserve">
0
</t>
  </si>
  <si>
    <t>Conservación RUTINARIA de la  Red Vial  Departamental, con participación comunitaria</t>
  </si>
  <si>
    <t>Mantener las condiciones de transitabilidad de la red vial, disminuir costos de mantenimiento periódico y rehabilitación, contribuyendo con la generación de empleo rural y promoviendo la participación comunitaria.</t>
  </si>
  <si>
    <t xml:space="preserve">
Conservar 1.878 km de vías secundarias y terciarias
</t>
  </si>
  <si>
    <t xml:space="preserve">Kilómetros de vías secundarias y terciarias con conservación rutinaria
</t>
  </si>
  <si>
    <t xml:space="preserve">
0
</t>
  </si>
  <si>
    <t>Generar 10.000 nuevos empleos rurales</t>
  </si>
  <si>
    <t>Número de nuevos empleos rurales generados</t>
  </si>
  <si>
    <t>PROYECTO DE CONSERVACIÓN RUTINARIA DE LA RED VIAL A CARGO DEL DEPARTAMENTO, CON PARTICIPACiÓN
COMUNITARIA</t>
  </si>
  <si>
    <t>Bolívar, Almaguer, Mercaderes, El Tambo, Patía, Purace, Florencia, Balboa, Argelia, Sucre, La Vega, La Sierra, Timbio, Puerto Tejada, Sotará, San Sebastián, Cajibío, Totoró, Piendamó, Caldono, Santander De Quilichao, Buenos Aires, Silvia, Caloto, Jambaló, Guachené, Morales, Suárez, Inzá, Páez, Padilla, Corinto, Miranda</t>
  </si>
  <si>
    <t>NORTE, SUR, CENTRO, MACIZO, ORIENTE</t>
  </si>
  <si>
    <t>Julian Andrés Muñoz</t>
  </si>
  <si>
    <t>Participación del 90% de las JACs de la zona de influencia de la vía</t>
  </si>
  <si>
    <t xml:space="preserve">Porcentaje de participación de las JACs de la zona de influencia en la vía </t>
  </si>
  <si>
    <t>Incrementar a un 70% la red vial  secundaria en buen estado</t>
  </si>
  <si>
    <t xml:space="preserve">Porcentaje de la red vial secundaria en buen estado </t>
  </si>
  <si>
    <t xml:space="preserve">50%
</t>
  </si>
  <si>
    <t>Mantenimiento periódico, mejoramiento, rehabilitación y atención de emergencias de la Red Vial Departamental</t>
  </si>
  <si>
    <t>Mejorar el estado de la red vial secundaria y terciaria</t>
  </si>
  <si>
    <t>Atender 800 km de red vial secundaria</t>
  </si>
  <si>
    <t>Kilómetros de vías secundarias atendidas</t>
  </si>
  <si>
    <t>Mantenimiento y mejoramiento via 25CC08 sector Sucre - Guachicono</t>
  </si>
  <si>
    <t>Sucre, Bolívar</t>
  </si>
  <si>
    <t>Yedilver Sánchez</t>
  </si>
  <si>
    <t>Mantenimiento y mejoramiento via 37CC02 Belalcázar – Páez - Honduras - Rio Chiquito por sectores</t>
  </si>
  <si>
    <t>Páez</t>
  </si>
  <si>
    <t>Mantenimiento y mejoramiento via 25CC03 Sector El Estrecho - Balboa</t>
  </si>
  <si>
    <t>Patía, Balboa</t>
  </si>
  <si>
    <t>Atencion sitio critico via 12CC01 sector Palmitas Lerma</t>
  </si>
  <si>
    <t>2016-019000-0146</t>
  </si>
  <si>
    <t>Bolívar</t>
  </si>
  <si>
    <t>SE COLOCA SOLAMENTE LO QUE FALTA POR EJECUTAR</t>
  </si>
  <si>
    <t>Mejoramiento de la vía Bolivar - San Lorenzo - Cuchilla de bateros (lim Nariño) (12CC04)</t>
  </si>
  <si>
    <t>Se ajusta el producto programado de 35 a 2. El valor total es $174.446.143 a los cuales se le descuenta el anticipo (34 mill) quedando como valor programado $170 mill</t>
  </si>
  <si>
    <t>Mantenimiento de la vía Crucero Pan de Azúcar - El Mesón – Chimborazo - Liberia</t>
  </si>
  <si>
    <t>Alex Díaz</t>
  </si>
  <si>
    <t>Mantenimiento de la vía La Venta - La Capilla - Primavera</t>
  </si>
  <si>
    <t>Cajibío</t>
  </si>
  <si>
    <t>Via sin atender</t>
  </si>
  <si>
    <t>Mantenimiento de la vía Piedra Sentada - Los Uvos - Paraiso - Sucre - Guachicono</t>
  </si>
  <si>
    <t>Patía, La Vega, Sucre, Bolívar</t>
  </si>
  <si>
    <t>Sur, Macizo</t>
  </si>
  <si>
    <t>Mantenimiento de la vía La Guyana - El Palmar - El Recreo</t>
  </si>
  <si>
    <t>La Vega</t>
  </si>
  <si>
    <t>Mantenimiento de la vía Popayán - Chiribío - Piedra de León</t>
  </si>
  <si>
    <t>Popayán, Sotará, Puracé</t>
  </si>
  <si>
    <t>Centro, Macizo</t>
  </si>
  <si>
    <t>Mantenimiento de la vía Timba - Mary López - El Ceral - Tierra Grata</t>
  </si>
  <si>
    <t>Buenos Aires</t>
  </si>
  <si>
    <t xml:space="preserve">Via atendida por el Ejercito </t>
  </si>
  <si>
    <t>Mantenimiento de la vía San Pedro - Crucero El Llano - La Sierra</t>
  </si>
  <si>
    <t>Sotará, La Sierra</t>
  </si>
  <si>
    <t>Rehabilitación del pavimento asfáltico de la vía 25CC26 Villarica, Caloto, Departamento del Cauca</t>
  </si>
  <si>
    <t>Santander de Quilichao, Guachené, Caloto</t>
  </si>
  <si>
    <t>Henry Cuellar</t>
  </si>
  <si>
    <t>Suscripción convenio con municipio se transfieren 500 mill al municipio por tanto el valor programado actual corresponde a los 500 mill restantes</t>
  </si>
  <si>
    <t>Mejoramiento de sitios críticos identificados sobre la vía 25CC12 Timbio-Paispamba (Sotará), Cauca, Occidente</t>
  </si>
  <si>
    <t>Timbío, Sotará</t>
  </si>
  <si>
    <t>PY aprobado Ocad Pacífico. En evaluación y adjudicación; se ejecutará en vigencia 2018</t>
  </si>
  <si>
    <t>Mantenimiento via El Pital - Cerro Alto - Caldono</t>
  </si>
  <si>
    <t>Caldono</t>
  </si>
  <si>
    <t>se aportó equipo con ejeuciòn mnpio</t>
  </si>
  <si>
    <t>Atencion de sitios criticos en la via 26CC06 corrales (cruce ruta 2601) carpintero y 26CC06-1 los pinos cruce ruta 25CC19</t>
  </si>
  <si>
    <t>Piendamo - Morales</t>
  </si>
  <si>
    <t xml:space="preserve">Centro </t>
  </si>
  <si>
    <t>El valor total es $170.780 a los cuales se le descuenta el anticipo (34 mill) quedando como valor programado $136 mill</t>
  </si>
  <si>
    <t>Atencion de sitio critico en la via 25CC24-1-1 Buenos Aires - Lomitas.</t>
  </si>
  <si>
    <t>Buenos aires</t>
  </si>
  <si>
    <t>El valor total es $170.780 a los cuales se le descuenta el anticipo (34 mill) quedando como valor programado $170 mill</t>
  </si>
  <si>
    <t>Convenio Mpio de argelia para: mejoramiento vía Argelia – El Plateado, Tramo cruce vía El Diviso – Cabecera corregimiento de El Plateado</t>
  </si>
  <si>
    <t>Vía: 25CC16 La Capilla-La Primavera</t>
  </si>
  <si>
    <t>Vía: 25CC07 Crucero Quilcace-La Alianza-Juana-Castaña</t>
  </si>
  <si>
    <t>El Tambo</t>
  </si>
  <si>
    <t>Vía: 25CC08 La Guyana-El Palmar-El Recreo</t>
  </si>
  <si>
    <t>Vía: 20CC05 El Tambo-Monterredondo-Uribe-La Gallera</t>
  </si>
  <si>
    <t>Vía: 25CC07 Piedra Sentada-El Hoyo-Cuatro Esquinas</t>
  </si>
  <si>
    <t>Patía</t>
  </si>
  <si>
    <t>Vía: 12CC03 La Medina-Puente La Victoria-San Joaquin-Mercaderes</t>
  </si>
  <si>
    <t>Vía: 20CC04 Crucero Pandiguando-La Paz-Tuya es Colombia- Don Alonso - La Fonda</t>
  </si>
  <si>
    <t>Vía: 25CC12 San Pedro-Crucero El Llano</t>
  </si>
  <si>
    <t>Vía: 25CC14 Chiribio-Piedra de Leon-El Trebol</t>
  </si>
  <si>
    <t>Sotará</t>
  </si>
  <si>
    <t>Vía: 25CC20-1 San Isidro-Mondomo</t>
  </si>
  <si>
    <t>Santander de Quilichao</t>
  </si>
  <si>
    <t>AMPLIACIÓN Y MEJORAMIENTO DEL CAMINO QUE CONDUCE DESDE EL CASCO URBANO DEL MUNICIPIO DE SANTA ROSA HASTA LA MARQUEZA, SECTOR LA PUNTA AL PUENTE DEL RIO CASCABELITO, POR EL CORREDOR VIAL SANTA ROSA - LA MARQUEZA - DESCANCE - YUNGUILLO, EN EL MUNICIPIO DE SANTA ROSA, DEPARTAMENTO DEL CAUCA"</t>
  </si>
  <si>
    <t>Santa Rosa</t>
  </si>
  <si>
    <t>RECUPERACIÓN Y MANTENIMIENTO DE LA RED VIAL PRIORIZADA EN LOS MUNICIPIOS DE ALMAGUER, BALBOA, FLORENCIA, INZA, LA SIERRA, LA VEGA, PIENDAMO, SAN SEBASTIAN, SILVIA, SOTARA, TIMBIO, TOTORO Y TORIBIO</t>
  </si>
  <si>
    <t>ALMAGUER-BALBOA-EL TAMBO-FLORENCIA-INZA-LA SIERRA-LA VEGA-PIENDAMO-SAN SEBASTIAN-SILVIA-SOTARÁ-SUCRE-TIMBIO-TOTORÓ</t>
  </si>
  <si>
    <t>Norte, Centro, Macizo, Sur</t>
  </si>
  <si>
    <t>Incrementar a un 10% la red vial  terciaria en buen estado</t>
  </si>
  <si>
    <t>Porcentaje de la red vial terciaria en buen estado</t>
  </si>
  <si>
    <t xml:space="preserve">
5%</t>
  </si>
  <si>
    <t>Atender 300 km de red vial terciaria</t>
  </si>
  <si>
    <t>Kilómetros de vías terciarias atendidas</t>
  </si>
  <si>
    <t>Mantenimiento de vías de la red terciaria en concurrencia con los municipios y otras entidades</t>
  </si>
  <si>
    <t>Bolívar, Almaguer, Mercaderes, El Tambo, Patía, Coconuco, Florencia, Balboa, Argelia, Sucre, La Vega, La Sierra, Timbio, Puerto Tejada, Sotará, Rosas, Popayán, Puracé, San Sebastián, Cajibío, Totoró, Piendamó, Caldono, Santander De Quilichao, Buenos Aires, Silvia, Caloto, Jambaló, Guachené, Morales, Suárez, Inzá, Páez, Padilla, Corinto, Miranda, Rosas, Santa Rosa, Villarica, Popayán, Piamonte</t>
  </si>
  <si>
    <t>NORTE, SUR, CENTRO, MACIZO, ORIENTE, PIE DE MONTE AMAZÓNICO</t>
  </si>
  <si>
    <t>Mejoramiento de las vías terciarias de acceso a la cabecera del corregimiento de Arboleda</t>
  </si>
  <si>
    <t>Mantenimiento de vias tercirarias en Cerro Tijeras</t>
  </si>
  <si>
    <t>Suárez</t>
  </si>
  <si>
    <t>Mantenimiento de vias tercirarias en Honduras</t>
  </si>
  <si>
    <t>RECUPERACIÓN Y MANTENIMIENTO DE LA RED VIAL PRIORIZADA EN LOS MUNICIPIOS DE ALMAGUER, BALBOA, FLORENCIA, INZA, LA SIERRA, LA VEGA, PIENDAMO, SAN SEBASTIAN, SILVIA, SOTARA, SUCRE, TIMBIO, TOTORO Y TORIBIO</t>
  </si>
  <si>
    <t>TORIBIO, SOTARA, SUCRE</t>
  </si>
  <si>
    <t xml:space="preserve">Macizo, Norte, Sur </t>
  </si>
  <si>
    <t>RECUPERACIÓN Y MANTENIMIENTO CON MAQUINARIA DE LA VIA SUAREZ ALTAMIRA PERTENECIENTE A LA RED VIAL A CARGO DEL MUNICIPIO DE SUAREZ CAUCA</t>
  </si>
  <si>
    <t>Atender el 100% de las emergencias  viales</t>
  </si>
  <si>
    <t>Porcentaje de Emergencias viales atendidas</t>
  </si>
  <si>
    <t xml:space="preserve">Atención de las emergencias viales que se presenten en los Municipios del departamento del Cauca </t>
  </si>
  <si>
    <t>Norte, Centro, Sur, Oriente, Macizo, Piedemonte Amazónico, Pacífica</t>
  </si>
  <si>
    <t xml:space="preserve">Incrementar a 40 km/h la velocidad de operación  en las vías intervenidas
</t>
  </si>
  <si>
    <t xml:space="preserve">km/h de velocidad de operación en las vías intervenidas incrementado 
</t>
  </si>
  <si>
    <t xml:space="preserve">25
</t>
  </si>
  <si>
    <t>Pavimentación y mejoramiento de la Red Vial Departamental</t>
  </si>
  <si>
    <t>Mejorar las condiciones de operación de la red vial</t>
  </si>
  <si>
    <t>Pavimentar o mejorar 70 km de vías</t>
  </si>
  <si>
    <t>Kilómetros de vías pavimentados o mejorados</t>
  </si>
  <si>
    <t>Mejoramiento y Pavimentación de la vía 31CC05  Miranda - Santana- El Ortigal, sector de 720 m</t>
  </si>
  <si>
    <t>Miranda</t>
  </si>
  <si>
    <t>Melba Rocío Cruz Solarte</t>
  </si>
  <si>
    <t>Recursos para ejecutar fueron autorizados por el DNP para utilizar el saldo del CPNC. Ejecución 2018 - 720 mt</t>
  </si>
  <si>
    <t>Pavimentación de la vía 26CC03 Silvia - Jambaló</t>
  </si>
  <si>
    <t>Jambaló</t>
  </si>
  <si>
    <t>Se ejecutaron 4 km para un total de 8 km y se obtuvo la resolución de autorización para compensar Ley Segunda</t>
  </si>
  <si>
    <t xml:space="preserve">Rehabilitación y Pavimentación de la vía 25CC27 Puerto Tejada - La Sofia - Obando - Guachené - Crucero de Gualí Sector 2 Pr 7400 al PR 13+555 </t>
  </si>
  <si>
    <t>Guachené</t>
  </si>
  <si>
    <t>En legalización de contratos - 7 km Ejecución 2018</t>
  </si>
  <si>
    <t>Pavimentación vía Balboa - Argelia (2,2 km)</t>
  </si>
  <si>
    <t>Finaliza vigencia 2018 Valor total aprobado $4.305.367.604</t>
  </si>
  <si>
    <t>Mejoramiento y pavimentación de la doble calzada 53 norte desde la variante hacia la carrera 9 entre el  pr k1+420 hacia el pr k1+100, en la ciudad de popayan para aumentar la integración y competividad del departamento del cauca</t>
  </si>
  <si>
    <t>Popayan</t>
  </si>
  <si>
    <t>Mejoramiento y rehabilitación de la vía Popayán - El Tambo, intersección Ruta 2001 desde El Tablón hacia Río Hondo, tramo PR0+000 hasta el PR 1+350, en el Municipio de Popayán</t>
  </si>
  <si>
    <t>Construcción de pavimento de la vía 12CC05 tramo Almaguer - Cruce Ruta 25CC15</t>
  </si>
  <si>
    <t>Construcción de pavimento de la vía Florencia (Cauca) - San Pablo (Nariño), sector Florencia - límites con el Departamento de Nariño, Municipio de Florencia (Cauca)</t>
  </si>
  <si>
    <t>Florencia</t>
  </si>
  <si>
    <t>En Ejecución</t>
  </si>
  <si>
    <t>Construcción del pavimento de la vía 1202 Estrecho-Balboa-Argelia-El Plateado entre el PR 25+235 al PR 30+235, municipio de Balboa</t>
  </si>
  <si>
    <t>PAVIMENTACIÓN DE LA VÍA 25CC25 SANTANDER DE QUILICHAO-SAN PEDRO-LA PLACA-NUEVO DÍA-LA MINA-BARONDILLO SECTOR SAN PEDRO-LA PALOMERA EN EL MUNICIPIO DE SANTANDER DE QUILICHAO</t>
  </si>
  <si>
    <t>PAVIMENTACIÓN DE LA VÍA 25CC14 POPAYÁN – CHIRIBÍO – PIEDRA LEÓN – EL TREBOL SECTOR PR1+496 AL PR2+946</t>
  </si>
  <si>
    <t>CONSTRUCCION DE PAVIMENTO DE LA VÍA 25CC22 "CRUCE RUTA 2504 (EL PITAL)-CALDONO-PUEBLO NUEVO-ASNENGA-EL PEÑON" SECTOR PITAL-CALDONO entre el PR 0+700 al PR5+300</t>
  </si>
  <si>
    <t xml:space="preserve">CONSTRUCION DE PAVIMENO  DE LA VÍA 26CC01: MORALES - LA TOMA SUAREZ - , EN  LOS SECTORES PR09+545 (80M) Y PR16+507 AL PR20+000 DEPARTAMENTO DEL CAUCA.  </t>
  </si>
  <si>
    <t>Morales, Suarez</t>
  </si>
  <si>
    <t xml:space="preserve">CONSTRUCCION DE PAVIMENTO DE LA VIA 12CC01 PALMITAS - LERMA ALMAGUER, EN EL TRAMO COMPRENDIDO ENTRE EL PR0+000 AL PR7+250 </t>
  </si>
  <si>
    <t xml:space="preserve">PAVIMENTACION DE LA VÍA 25CC03 EL ESTRECHO - BALBOA  ARGELIA EN EL TRAMO COMPRENDIDO ENTRE EL PR53+000 AL PR57+969 Municiio de Argelia </t>
  </si>
  <si>
    <t>PAVIMENTACIÓN DE LA VÍA 25CC12 TIMBIO - PAISPAMBA - CRUCERO EL LLANO, EN EL TRAMO COMPRENDIDO ENTRE EL PR14+828 AL PR20+629, MUNICIPIO DE SOTARA</t>
  </si>
  <si>
    <t>Sotara</t>
  </si>
  <si>
    <t>$ 1,524,776 programados para vigencia 2019, y 0,59 kms</t>
  </si>
  <si>
    <t>PAVIMENTACIÓN EN CONCRETO HIDRÁULICO DE LA VÍA CENTRAL DEL BARRIO BOYACÁ EN EL MUNICIPIO DE TIMBÍO - CAUCA</t>
  </si>
  <si>
    <t>TIMBIO</t>
  </si>
  <si>
    <t>CONSTRUCCIÓN DE PAVIMENTO FLEXIBLE EN UN SECTOR DEL BARRIO LOMAS DE GRANADA UBICADO AL SUROCCIDENTE DEL MUNICIPIO DE POPAYÁN, CAUCA, OCCIDENTE</t>
  </si>
  <si>
    <t>POPAYAN</t>
  </si>
  <si>
    <t>CONSTRUCCIÓN DE PLACA HUELLA EN LA VEREDA SAN RAFAEL VIA SECTOR COCHINITOS, MUNICIPIO DE SANTANDER, DEPARTAMENTO DEL CAUCA</t>
  </si>
  <si>
    <t xml:space="preserve">SANTANDER </t>
  </si>
  <si>
    <t>MEJORAMIENTO DE VÍAS TERCIARIAS MEDIANTE LA CONSTRUCCIÓN DE PLACAS HUELLAS EN SIETE VEREDAS Y DOS CORREGIMIENTOS DEL MUNICIPIO DE FLORENCIA DEPARTAMENTO DEL CAUCA.</t>
  </si>
  <si>
    <t>Toribio, Sotara</t>
  </si>
  <si>
    <t>RECUPERACIÓN Y MANTENIMIENTO CON MAQUINARIA DE LA VÍA SUAREZ ALTAMIRA PERTENECIENTE A LA RED VIAL A CARGO DEL MUNICIPIO DE SUAREZ CAUCA</t>
  </si>
  <si>
    <t>Suarez</t>
  </si>
  <si>
    <t xml:space="preserve">CONSTRUCCION DE PLACA HUELLA EN EL SECTOR QUE COMUNICA LAS VEREDAS: EL NEGRO - MIRAFLORES - LA CARRERA- MUNICIPIO DE LA VEGA </t>
  </si>
  <si>
    <t xml:space="preserve">La vega </t>
  </si>
  <si>
    <t>Mejoramiento de la vía mediante placa huella Vía cabecera municipal de Balboa - vereda Brisas del Rio municipio de Balboa, Departamento del Cauca</t>
  </si>
  <si>
    <t>Disminuir a 2,5 h los tiempos de viaje en las vías intervenidas</t>
  </si>
  <si>
    <t>Tiempos (h) de viaje en las vías intervenidas disminuidos</t>
  </si>
  <si>
    <t xml:space="preserve">
4</t>
  </si>
  <si>
    <t>Integrar 20 veredas nuevas al sistema vial departamental</t>
  </si>
  <si>
    <t>Número de veredas nuevas integradas al sistema vial departamental</t>
  </si>
  <si>
    <t>Intervención de puentes, pontones, cables y otros métodos de transporte vehiculares y peatonales</t>
  </si>
  <si>
    <t xml:space="preserve">Integrar veredas y corregimientos al desarrollo económico y social del departamento. </t>
  </si>
  <si>
    <t xml:space="preserve">Intervenir 20  puentes o pontones
</t>
  </si>
  <si>
    <t>Número de puentes o pontones intervenidos</t>
  </si>
  <si>
    <t>Mantenimiento puentes a través del programa conservación vial rutinaria</t>
  </si>
  <si>
    <t>Bolívar, Almaguer, Mercaderes, El Tambo, Patía, Coconuco, Florencia, Balboa, Argelia, Sucre, La Vega, La Sierra, Timbio, Puerto Tejada, Sotará, Rosas, Popayán, Puracé, San Sebastián, Cajibío, Totoró, Piendamó, Caldono, Santander De Quilichao, Buenos Aires, Silvia, Caloto, Jambaló, Guachené, Morales, Suárez, Inzá, Páez, Padilla, Corinto, Miranda</t>
  </si>
  <si>
    <t>Norte, Sur, Centro, Macizo, Oriente</t>
  </si>
  <si>
    <t>Construir 3 proyectos convencionales o no convencionales</t>
  </si>
  <si>
    <t>Número de proyectos convencionales o no convencionales construidos</t>
  </si>
  <si>
    <t>CONSTRUCCIÓN DEL PUENTE PEATONAL SOBRE EL RÍO CAQUETÁ PARA CONECTAR LA VEREDA YUNGUILLO DEL MUNICIPIO DE MOCOA, DEPARTAMENTO DE PUTUMAYO, CON LA VEREDA DE TANDARIDO DEL MUNICIPIO DE SANTA ROSA, DEPARTAMENTO DEL  CAUCA</t>
  </si>
  <si>
    <t>Henry Cuellar Angel</t>
  </si>
  <si>
    <t>CONSTRUCCIÓN DEL PUENTE SOBRE RÍO NEGRO RUTA 26CC10 VÍA SAN FRANCISCO – VIBORÁ – RÍO NEGRO – PEDREGAL EN EL PR6+022, MUNICIPIO DE INZÁ, DEPARTAMENTO DEL CAUCA</t>
  </si>
  <si>
    <t>Inzá</t>
  </si>
  <si>
    <t>Elaborar 4 estudios y diseños</t>
  </si>
  <si>
    <t>Número de estudios y diseños elaborados</t>
  </si>
  <si>
    <t>Estudios y diseños 5 puentes vehiculares, en los municipios de Almaguer en el Departamento del Cauca</t>
  </si>
  <si>
    <t>Bolívar y Almaguer</t>
  </si>
  <si>
    <t>Estudios y diseños para la construcción del puente vehicular en la vereda Carrizales, municipio de Corinto</t>
  </si>
  <si>
    <t xml:space="preserve">Incrementar en 2.000 el Número de pasajeros/año
</t>
  </si>
  <si>
    <t xml:space="preserve">Número de pasajeros/año incrementado
</t>
  </si>
  <si>
    <t xml:space="preserve">0
</t>
  </si>
  <si>
    <t>Construcción o ampliación de vías</t>
  </si>
  <si>
    <t>Mejorar la integración económica y social de regiones o comunidades, que se encuentran en condiciones de aislamiento</t>
  </si>
  <si>
    <t>Construir o ampliar 5 km de vías</t>
  </si>
  <si>
    <t>kms de vías construidas o ampliadas</t>
  </si>
  <si>
    <t>Construcción (1 km) del tramo Rio Claro – Los Andes, de la vía 20CC01 (Munchique – Juntas – Huisitó – Rio Claro – Los Andes), Municipio de El Tambo – Cauca.</t>
  </si>
  <si>
    <t>Incrementar 50 Tn/año el transporte de carga</t>
  </si>
  <si>
    <t>Tn/año el transporte de carga incrementada</t>
  </si>
  <si>
    <t xml:space="preserve">Actualizar 1 Plataforma de información de la red vial secundaria y terciaria
</t>
  </si>
  <si>
    <t xml:space="preserve">Número de Plataformas de información de la red vial secundaria y terciaria actualizadas </t>
  </si>
  <si>
    <t xml:space="preserve">0
</t>
  </si>
  <si>
    <t>Diseño e implementación de herramientas para la planificación de la infraestructura vial y de servicios</t>
  </si>
  <si>
    <t>Generar herramientas para la gestión y planificación de infraestructura vial y de servicios</t>
  </si>
  <si>
    <t xml:space="preserve">Formular 15 planes viales municipales 
</t>
  </si>
  <si>
    <t>Número de planes viales municipales formulados</t>
  </si>
  <si>
    <t xml:space="preserve">6
</t>
  </si>
  <si>
    <t>Formulación de los planes viales municipales de la red terciaria del Departamento del Cauca</t>
  </si>
  <si>
    <t>Bolivar, Cajibio, Caldono, Caloto, Corinto, El Tambo, Guachene, Inza, Jambalo, La sierra, La Vega, Mercaderes, Miranda, Morales, Patia, Piendamo, Popayán, Rosas, San Sebastian, Santa Rosa, Santander de Quilichao, Silvia, Suarez, Timbio, Toribio</t>
  </si>
  <si>
    <t>Actualizar 1 plan vial departamental</t>
  </si>
  <si>
    <t>Número de Planes viales departamental actualizados</t>
  </si>
  <si>
    <t>Actualización del Plan Vial Departamental del Cauca 2016-2025, en el marco del Plan Vial Regional - Primera Fase</t>
  </si>
  <si>
    <t>Poner 1 base de costos en funcionamiento</t>
  </si>
  <si>
    <t>Base de costos en funcionamiento</t>
  </si>
  <si>
    <t>Implementar 1 base de costos</t>
  </si>
  <si>
    <t>Base de costos implementada</t>
  </si>
  <si>
    <t xml:space="preserve">Mantenimiento </t>
  </si>
  <si>
    <t>Forotalecimiento integral, estructural, técnico y operativo para el reforzamiento de la gestión institucional de la Secretaría de Infraestructura: Administración y actualización de la base de costos</t>
  </si>
  <si>
    <t>Todo el Departamento</t>
  </si>
  <si>
    <t>Pacífico, Sur, Macizo, Norte, Oriente, Centro, Pie de Monte Amazónico</t>
  </si>
  <si>
    <t>Viabilizar el 50% de proyectos de infraestructura del transporte</t>
  </si>
  <si>
    <t xml:space="preserve">Porcentaje de proyectos de  infraestructura del transporte viabilizados </t>
  </si>
  <si>
    <t>Estudios y diseños de Proyectos de infraestructura del transporte y complementarios</t>
  </si>
  <si>
    <t>Garantizar el soporte técnico en la gestión del recurso de inversión y en el desarrollo técnico de los proyectos</t>
  </si>
  <si>
    <t>Elaborar 20 estudios de infraestructura del transporte</t>
  </si>
  <si>
    <t>Número de estudios de infraestructura del transporte elaborados</t>
  </si>
  <si>
    <t>Estudios y diseños de pavimentación de la vía Usenda - La Estrella municipio de Silvia Cauca (3 km)</t>
  </si>
  <si>
    <t>SSEPI 
2017-019000-0012</t>
  </si>
  <si>
    <t>Estudios y diseños construcción doble calzada Glorieta de Timba al parque de Santader de Quilichao</t>
  </si>
  <si>
    <t xml:space="preserve">Estudios y diseños de rehabilitación de la vía El Cairo - Cajibio, municipio de Cajibio Cauca </t>
  </si>
  <si>
    <t>Estudios para la rehabilitacón de la vía Villa Rica - Caloto</t>
  </si>
  <si>
    <t>Caloto</t>
  </si>
  <si>
    <t>Estudios y diseños para la  pavimentación de la vía Bolívar - San Lorenzo</t>
  </si>
  <si>
    <t>Estudios y diseños para construcción de placa huella en los muinicipios de Popayán, El Tambo y Patía</t>
  </si>
  <si>
    <t>Popayán - El Tambo y Patia</t>
  </si>
  <si>
    <t>Centro, Sur</t>
  </si>
  <si>
    <t>Estudios y diseños de la vía Buenos Aires-Honduras-Asnazu</t>
  </si>
  <si>
    <t>Suarez, Buenos Aires</t>
  </si>
  <si>
    <t>Estudios y diseños de la vía 25CC07 Piedra Sentada-El Hoyo-Navarro-Cuatro Esquinas ruta 2001</t>
  </si>
  <si>
    <t>Patia, El Tambo</t>
  </si>
  <si>
    <t>Sur, Centro</t>
  </si>
  <si>
    <t xml:space="preserve">Estudios y diseños de la vía 37CC02 Belalcazar-Honduras-Río Chiquito </t>
  </si>
  <si>
    <t>Paez</t>
  </si>
  <si>
    <t xml:space="preserve">Estudios y diseños de la vía Fidelina- Echeverry Vereda Chalo </t>
  </si>
  <si>
    <t>Villarica</t>
  </si>
  <si>
    <t>Estudios y diseños  via 26CC01-1 Suarez - Asnazú - Timba - 1 kms - zona Urbana  -Suarez</t>
  </si>
  <si>
    <t>Estudios y dieños vía  25CC17 El Cairo - Cajibio, sector Cajibio - El Carmelo  5 kms</t>
  </si>
  <si>
    <t>Cajibio</t>
  </si>
  <si>
    <t>Estudio de factibilidad de infraestructura logística especializada - ILE en la subregión norte del Departamento del Cauca.- Fase II</t>
  </si>
  <si>
    <t>Santander de Quilichao, Buenos Aires, Suárez, Puerto Tejada, Caloto, Guachené, Villarica, Corinto, Miranda, Padilla, Jambaló, Caldono y Toribío</t>
  </si>
  <si>
    <t>Incrementar el 5% el transporte de pasajeros/año  en la Costa Pacífica</t>
  </si>
  <si>
    <t xml:space="preserve">Porcentaje de  transporte de pasajeros/año en la Costa Pacífica incrementado
</t>
  </si>
  <si>
    <t>Infraestructura marítima, fluvial y aeroportuaria</t>
  </si>
  <si>
    <t>Contribuir al mejoramiento de las condiciones de movilidad en la red marítima, fluvial y aeroportuaria del departamento.</t>
  </si>
  <si>
    <t>Gestionar 3 proyectos de infraestructura marítima, fluvial, portuaria y aérea</t>
  </si>
  <si>
    <t>Número de proyectos de infraestructura marítima, fluvial, portuaria y aérea, gestionados</t>
  </si>
  <si>
    <t>Construcción III Etapa Muelle De Carga Y Pasajeros, Cabecera Municipal De Guapi, Cauca, Occidente: suministro e instalación grúas y dotación mobiliario</t>
  </si>
  <si>
    <t>Guapi</t>
  </si>
  <si>
    <t>Pacífico</t>
  </si>
  <si>
    <t>Clara Eugenia Acosta</t>
  </si>
  <si>
    <t xml:space="preserve">Ampliación Pista Lopez de Micay </t>
  </si>
  <si>
    <t>López de Micay</t>
  </si>
  <si>
    <t>CONSTRUCCIÓN DE VÍAS PEATONALES PALAFÍTICAS EN EL CORREGIMIENTO DE COROZAL</t>
  </si>
  <si>
    <t>Timbiquí</t>
  </si>
  <si>
    <t>Construcción de pavimento en concreto rígido de la carrera 6 entre calles 3 y 9, carrera 8 entre calles 2 y 7, calle 8 entre carreras 6 y 9 y calle 4 entre carreras 6 y 9 en el corregimiento de Santa Maria</t>
  </si>
  <si>
    <t xml:space="preserve">Mejoramiento en 1 posición en  el escalafón de competitividad </t>
  </si>
  <si>
    <t xml:space="preserve">Posiciones mejoradas en el escalafón de competitividad </t>
  </si>
  <si>
    <t>Proyectos estratégicos de infraestructura</t>
  </si>
  <si>
    <t xml:space="preserve">Contribuir al fortalecimiento de la competitividad del departamento a través del desarrollo de proyectos estratégicos </t>
  </si>
  <si>
    <t>Gestionar 4 proyectos  estratégicos de infraestructura</t>
  </si>
  <si>
    <t xml:space="preserve">Número de proyectos  estratégicos de infraestructura gestionados </t>
  </si>
  <si>
    <t>Estudios y diseños Marginal del río Cauca</t>
  </si>
  <si>
    <t>El Tambo, Cajibío, Morales, Suárez</t>
  </si>
  <si>
    <t>Norte, Centro</t>
  </si>
  <si>
    <t>Disminuir el 5% la tasa de mortalidad en accidentes de tránsito</t>
  </si>
  <si>
    <t xml:space="preserve">Tasa de mortalidad en accidentes de tránsito </t>
  </si>
  <si>
    <t>13,97 Tasa de mortalidad/ 100.000 habitantes</t>
  </si>
  <si>
    <t>Movilidad y transporte</t>
  </si>
  <si>
    <t>Asumir las competencias que en lo temas de tránsito, transporte y seguridad vial le corresponden al Departamento del Cauca.</t>
  </si>
  <si>
    <t xml:space="preserve">Implementar 3 proyectos incluidos en el plan de seguridad vial </t>
  </si>
  <si>
    <t xml:space="preserve">Número de proyectos incluidos en el plan de seguridad vial implementados </t>
  </si>
  <si>
    <t>Señalización vertical y horizontal de la vía Sucre -Guachicono</t>
  </si>
  <si>
    <t>Señalización vertical y horizontal de la vía Santander-La Balsa</t>
  </si>
  <si>
    <t>Santander de Quilichao-Buenos Aires</t>
  </si>
  <si>
    <t xml:space="preserve">Implementar el 100% del plan de seguridad vial </t>
  </si>
  <si>
    <t>Porcentaje del plan de seguridad vial implementado</t>
  </si>
  <si>
    <t>Formalización de las políticas, organización institucional para seguridad vial en concordancia con tránsito y transporte determinando competencias jurídicas y jurisdiccionales; trayectoria estratégica y desarrollo específico de las mismas; implementación, seguimiento, evaluación y mejora contínua</t>
  </si>
  <si>
    <t xml:space="preserve">Apoyar 5 dependencias de la gobernación con proyectos de infraestructura </t>
  </si>
  <si>
    <t xml:space="preserve">Número de dependencias de la gobernación con proyectos de infraestructura apoyadas </t>
  </si>
  <si>
    <t xml:space="preserve">0%
</t>
  </si>
  <si>
    <t>Infraestructura social y productiva</t>
  </si>
  <si>
    <t xml:space="preserve">Apoyar a los diferentes sectores, de la producción, de servicios sociales e institucionales, en la ejecución de los proyectos en beneficio de las comunidades </t>
  </si>
  <si>
    <t>Ejecutar 40 proyectos de Construcción, mejoramiento, rehabilitación, mantenimiento de infraestructura  para la producción, de servicios sociales e institucionales</t>
  </si>
  <si>
    <t xml:space="preserve">Número de proyectos de construcción, mejoramiento, rehabilitación, mantenimiento de infraestructura  para la producción, de servicios sociales e institucionales ejecutados 
</t>
  </si>
  <si>
    <t>Mejoramiento de las condiciones de saneamiento básico para la comunidad Negra, Afrocolombiana, Palenquera y Raizal en la subregión Norte del Cauca</t>
  </si>
  <si>
    <t xml:space="preserve">Puerto Tejada   </t>
  </si>
  <si>
    <t>Construcción puesto de salud en el corregimiento de San Lorenzo</t>
  </si>
  <si>
    <t>Construcción puesto de salud en el corregimiento de El Rosal</t>
  </si>
  <si>
    <t>San Sebastián</t>
  </si>
  <si>
    <t>Construcción puesto de salud vereda Santa Rita</t>
  </si>
  <si>
    <t>Construcción puesto de salud Corregimiento San Juan de Villlobos</t>
  </si>
  <si>
    <t>Construcción Casa De Equidad Para Las Mujeres Del Cauca, Occidente</t>
  </si>
  <si>
    <t>Mejoramiento De Oportunidades Sociales Para La Población Afectada Por El Conflicto Armado En El Occidente Caucano Mediante La Construcción De Infraestructura En La I.E. Pueblo Nuevo Ciprés Municipio Del Tambo, Cauca</t>
  </si>
  <si>
    <t>Juan Carlos Folleco</t>
  </si>
  <si>
    <t>Mejoramiento De Condiciones Sociales Para La Población Afectada Por El Conflicto Armado Y La Minería Ilegal Mediante La Construcción De Infraestructura Educativa En La I.E. San Fernando De Melchor, Municipio De Bolívar, Cauca</t>
  </si>
  <si>
    <t>Construcción De Un (1) Aula, Un (1) Centro De Recursos Un(1) Restaurante Escolar, Una (1) Batería Sanitaria, Y Un (1) Polideportivo En La Escuela Rural Mixta Palma O Pocos, Municipio De Bolívar, Departamento Del Cauca</t>
  </si>
  <si>
    <t>Mejoramiento de Las oportunidades Sociales Para La Población Afectada Por el conflito armado en el sur occidente caucano, Mediante La Construcción de Infraestructura nueva  En La Institución Educativa Marco Fidel Narvaez,  Municipio de Argelia, Cauca</t>
  </si>
  <si>
    <t>Mejoramiento de oportunidades sociales para la poblacion indigena  mediante la construccion de infraestructura en la institucion educativa Agroambiental A KWE UUS YAT RESGUARDO LA Gaitana vereda el Lago municipio de Inza.</t>
  </si>
  <si>
    <t>Inza</t>
  </si>
  <si>
    <t>Adecuación Y Dotación Casa De La Cultura Cabecera Municipal De Florencia, Departamento Del Cauca</t>
  </si>
  <si>
    <t>Construcción de 2 restaurantes escolares en el Centro Educativo Lomitas, Sede Principal Y Sede Saltanejo Municipio De Santander De Quilichao-Departamento Del Cauca</t>
  </si>
  <si>
    <t>Santander de quilichao</t>
  </si>
  <si>
    <t>Construccion de baterias sanitarias en la institucion educvativa Técnica Agricola de Suarez, Cauca</t>
  </si>
  <si>
    <t>Construcción De Aulas Escolares En Varias Sedes Educativas Del Municipio No Certificado De Timbio Del Departamento Del Cauca, 4 aulas i.e. el boquerón sede principal,1 aula i.e. promoción social sede principal.</t>
  </si>
  <si>
    <t>Timbio</t>
  </si>
  <si>
    <t>Construcción de 4 aulas escolares en la institución educativa Huisitó, municipio de el tambo, departamento del cauca.</t>
  </si>
  <si>
    <t>Construcción de 3 aulas escolares en la institución educativa la alianza sede principal, municipio de el tambo, departamento del cauca.</t>
  </si>
  <si>
    <t>Construcción de 4 aulas escolares en la institución educativa mojarras, sede ppal, municipio de mercaderes, departamento del cauca</t>
  </si>
  <si>
    <t>Construcción de 3 aulas escolares en la institución núcleo escolar rural  mixto caloto, municipio de caloto, departamento del cauca.</t>
  </si>
  <si>
    <t>Construcción de 1 Aula Escolar En La Institución Educativa Agrícola Luis Nelson Cuéllar, Sede Ppal, Y Construcción de 4 Aulas Escolares En La Sede Escuela Rural Mixta El Pedregal,  Municipio de Inzá, Departamento Del Cauca.</t>
  </si>
  <si>
    <t>Mejoramiento De Las Condiciones Sociales Para La Población Afectada Por La Pobreza Extrema En El Sur Del Cauca, Mediante La Construcción De Infraestructura En La Institución Educativa Santa Martha, Sede Principal, Municipio De Santa Rosa, Cauca</t>
  </si>
  <si>
    <t>Construccion de infarestructura educativa en la institucion educativa San Agustin de Napi, sede ERM soledad, en el municipio de Guapi- Departamento del Cauca</t>
  </si>
  <si>
    <t>Revitalizacion urbana paisajistica del parque de la cultura del macizo colombiano el Fundador, municipio de Bolívar, Departamento del Cauca.</t>
  </si>
  <si>
    <t>Construccion de bateria sanitarias en sedes educativas de los municipios no certificados del departamento del Cauca</t>
  </si>
  <si>
    <t>Argellia, Balboa, Bolívar, Cajibio, Caldono, la Vega, Morales, Piendamo, Toribio, Corinto, Mercaderes, Rosas, Silvia, Sotara, Timbio y Totoro</t>
  </si>
  <si>
    <t>Sur, Centro, Norte, Macizo, Oriente</t>
  </si>
  <si>
    <t>Construcción de la cubierta, gradería y ampliación de la placa del polideportivo en la institución educativa Marco Fidel Suarez  municipio de Bolivar</t>
  </si>
  <si>
    <t xml:space="preserve">Jairo Dorado </t>
  </si>
  <si>
    <t>Construcción centro de acopio y comercialización en el Macizo Colombiano en el municipio de La Sierra Cauca</t>
  </si>
  <si>
    <t>Construcción de obras para la reconducción de las aguas lluvias que descargan en la recámara de la calle 12 y carrera 4 de la cabecera municipal de Guapi</t>
  </si>
  <si>
    <t>Se tramitó vigencia futura</t>
  </si>
  <si>
    <t>Construcción de obras para la optimización de los tramos de alcantarillado aledaños a la quebrada Agua Fría y calle principal del centro poblado La Balsa</t>
  </si>
  <si>
    <t>CONSTRUCCIÓN DE TRES PISCINAS TERMALES EN TÓEZ (PÁEZ), EN EL MARCO DE LA EJECUCIÓN DEL PROYECTO “INCREMENTO DE LA COMPETITIVIDAD DEL SECTOR TURISMO MEDIANTE LA INICIATIVA OVOP, EN TIERRADENTRO - CAUCA</t>
  </si>
  <si>
    <t>PAEZ</t>
  </si>
  <si>
    <t>CONSTRUCCIÓN Y ADECUACIÓN FUNCIONAL DE CENTROS DE ACOPIO DE LECHE CRUDA EN LOS MUNICIPIOS DE ALMAGUER, EL TAMBO, LA SIERRA, LA VEGA, PURACÉ, TIMBÍO, TOTORÓ, SOTARÁ, ROSAS, CAJIBIO  Y SAN SEBASTIÁN, EN EL MARCO DEL PROYECTO “CADENA PRODUCTIVA LÁCTEA EN CATORCE (14) MUNICIPIOS DEL DEPARTAMENTO DEL CAUCA</t>
  </si>
  <si>
    <t>ALMAGUER, EL TAMBO, LA SIERRA, LA VEGA, PURACÉ, TIMBÍO, TOTORÓ, SOTARÁ, ROSAS, CAJIBIO  Y SAN SEBASTIÁN</t>
  </si>
  <si>
    <t>Macizo, Centro, Macizo, Oriente</t>
  </si>
  <si>
    <t>CONSTRUCCION DE CUATRO PLANTAS PROCESADORAS DE DERIVADOS DE LACTEOS UBICADOS EN LOS MUNICIPIOS DE SOTARA, SILVIA, POPAYAN Y PATIA EN EL DEPARTAMENTO DEL CAUCA</t>
  </si>
  <si>
    <t>SOTARA, SILVIA, POPAYAN Y PATIA</t>
  </si>
  <si>
    <t>MANTENIMIENTO CORRECTIVO DE LA INFRAESTRUCTURA FISICA DEL LABORATORIO DE SALUD PÚBLICA DEL DEPARTAMENTO DEL CAUCA</t>
  </si>
  <si>
    <t>POPAYÁN</t>
  </si>
  <si>
    <t>REPARACIÓN Y REMODELACIÓN DE LOS PUESTOS DE SALUD EN SANTA MARÍA, SAN JOSÉ, COJETE Y REALITO EN EL MUNICIPIO DE TIMBIQUÍ CAUCA</t>
  </si>
  <si>
    <t>TIMBIQUI</t>
  </si>
  <si>
    <t>Adquirir una lancha con dos motores fuera de borda, un tractor y diez bagones para la recolección y transporte de residuos sólidos desde la cabecera municipal de Guapi hasta la vereda Temuey</t>
  </si>
  <si>
    <t>Adquisición de tres predios para la construcción de las PTAR y estación de bombeo del Plan Maestro de Alcantarillado y para la construción del relleno sanitario para la disposición final de resíduos sólidos en el municipio de Guapi</t>
  </si>
  <si>
    <t>Adquirir una lancha para transportar a los habitantes de la vereda Temuey, municipio de Guapi</t>
  </si>
  <si>
    <t>Restauración, adecuación y dotación de la planta física de la edificación ubicada en la calle 5 N° 9-10 de Popayán</t>
  </si>
  <si>
    <t>Ejecutar 20 proyectos de estudios y diseños de infraestructura para la producción, de servicios sociales e institucionales</t>
  </si>
  <si>
    <t xml:space="preserve">Número de proyectos de estudios y diseños de infraestructura para la producción, de servicios sociales e institucionales ejecutados </t>
  </si>
  <si>
    <t>Estudios y diseños escenario departivo de la Secretaría de Infraestructura</t>
  </si>
  <si>
    <t>Estudios Y Diseños De Infraestructura Educativa De La Sede Incluida En La Sentencia De Tutela De Primera Instancia De Julio De 2015 Con Radicación No 193108001-201500202-00, Correspondientes A La Institución Educativa Pablo Vi Sede Playa Menuda Joli Del Municipio De Lopez De Micay, Departamento Del Cauca</t>
  </si>
  <si>
    <t>Estudios Y Diseños De Infraestructura Educativa En Las Sedes Incluidas En La Sentencia 71 Proceso Renacer Negro De Julio De 2015 Municipio Timbiqui Cauca</t>
  </si>
  <si>
    <t>Estudios y diseños para la construcción  de infraestructura educativa en la I.E. Domingo Belisario Gómez</t>
  </si>
  <si>
    <t>ESTUDIOS Y DISEÑOS PARA LA CONSTRUCCIÓN DE INFRAESTRUCTURA EDUCATIVA EN LAS SEDES LA MONJA, LOS LLANOS, SAN JOAQUÍN, TABLONES BAJOS Y VILLA NUEVA DE LA IE AGROPECUARIA ISRAEL MARÍA NARVÁEZ MUNICIPIO DE MERCADERES, CAUCA.</t>
  </si>
  <si>
    <t>Estudios y diseños para la construcción  de infraestructura educativa enel Centro educativo Carmen del Salado, sede el Canelo, según sentencia de 2011.</t>
  </si>
  <si>
    <t>ESTUDIOS Y DISEÑOS PARA LA CONSTRUCCIÓN DE 2 CENTROS DE ACOPIO DE QUINUA</t>
  </si>
  <si>
    <t>SILVIA, TOTORÓ</t>
  </si>
  <si>
    <t>Centro, Oriente</t>
  </si>
  <si>
    <t>ESTUDIOS Y DISEÑOS PARA LA CONSTRUCCIÓN DE 1 CENTRO DE ACOPIO DE QUINUA</t>
  </si>
  <si>
    <t>Estudios, diseños y presupuestos requeridos para la adecuación de la planta física y el mantenimiento de las instalaciones de las edificaciones de la gobernación del Cauca - Fase I</t>
  </si>
  <si>
    <t>Estudios y diseños para el plan maestro de alcantarillado sanitario, pluvial y ptar, del centro poblado La Balsa</t>
  </si>
  <si>
    <t>ESTUDIOS Y DISEÑOS PARA LA CONSTRUCCIÓN DE GRADERIA Y AREAS COMPLEMENTARIAS A LA CANCHA DE FÚTBOL EN EL BORDO, MUNICIPIO DE PATÍA</t>
  </si>
  <si>
    <t>Construir 120.000 M2 de infraestructura deportiva y recreativa</t>
  </si>
  <si>
    <t xml:space="preserve">M2  infraestructura deportiva y recreativa construidos </t>
  </si>
  <si>
    <t>Construcción, rehabilitación o dotación de espacios para la recreación y el deporte en Popayán, como epicentro de eventos en el departamento del Cauca.</t>
  </si>
  <si>
    <t>Henry Cuellar, Yedilver Sánchez, Oscar Iván Martínez, Melba Rocío Cruz, Milton Muñoz, Jairo Dorado</t>
  </si>
  <si>
    <t>Construcción del patinódromo de Popayán para el desarrollo y promoción deportiva e integración regional para el Departamento del Cauca.</t>
  </si>
  <si>
    <t>Milton Guillermo Muñoz</t>
  </si>
  <si>
    <t>en revisión estudios y diseños</t>
  </si>
  <si>
    <t>Construcción y adecuación del Coliseo José de Jesús Arango de Guapi, para el desarrollo de actividades físicas y recreativas de la población afrocolombiana ubicada en el municipio de Guapi.</t>
  </si>
  <si>
    <t>Jairo Dorado</t>
  </si>
  <si>
    <t xml:space="preserve">El municipio de Guapi hizo un replanteamineto del proyecto para presentarlo al SGR por valor de 1.400. millones, donde el Departamento cofinancia el 50%, esta en revision por Planeacion Departamental y Planeacion Nacional . </t>
  </si>
  <si>
    <t>Mejoramiento de la Cancha de futbol de la Secretaría de Infraestructura Departamental en el municipio de Popayán</t>
  </si>
  <si>
    <t>adecuando lote con maquinaria de la Secretaría</t>
  </si>
  <si>
    <t>Construcción de 11 losas para canchas multiples para la práctica del deporte y recreación en 11 veredas del municipio de Almaguer Cauca</t>
  </si>
  <si>
    <t>Construcción primera I etapa del coliseo El Pueblo, cabecera municipal de Mercaderes Cauca</t>
  </si>
  <si>
    <t>CONSTRUCCIÓN DE CUBIERTA METÁLICA PARA LA CANCHA MÚLTIPLE DE LAS VEREDAS QUEBRADITAS Y LA CAPILLA DE CORINTO, CAUCA, OCCIDENTE.</t>
  </si>
  <si>
    <t>CONSTRUCCIÓN Y DOTACIÓN DE PLACA POLIDEPORTIVA CUBIERTA EN BARRIO LAS BRISAS Y VEREDA ALTO RICO MUNICIPIO DE SUAREZ</t>
  </si>
  <si>
    <t xml:space="preserve">Construir 5.000 M2 de infraestructura comunitaria </t>
  </si>
  <si>
    <t>M2 de infraestructura comunitaria construidos</t>
  </si>
  <si>
    <t>Construcción del Centro de Integración Ciudadana en la Cabecera Municipal de Puerto Tejada</t>
  </si>
  <si>
    <t>CLARA EUGENIA ACOSTA GONZALEZ</t>
  </si>
  <si>
    <t xml:space="preserve">PROFESIONAL UNIVERSITARIO </t>
  </si>
  <si>
    <r>
      <t>F D R</t>
    </r>
    <r>
      <rPr>
        <sz val="10"/>
        <color indexed="10"/>
        <rFont val="Calibri"/>
        <family val="2"/>
      </rPr>
      <t xml:space="preserve"> </t>
    </r>
  </si>
  <si>
    <r>
      <t>CTI</t>
    </r>
    <r>
      <rPr>
        <sz val="10"/>
        <color indexed="10"/>
        <rFont val="Calibri"/>
        <family val="2"/>
      </rPr>
      <t xml:space="preserve"> </t>
    </r>
  </si>
  <si>
    <t>Infraestructura Social y Productiva</t>
  </si>
  <si>
    <t>Incrementar en un 50% los municipios que cumplen con los indicadores de calidad de agua.</t>
  </si>
  <si>
    <t>Porcentaje de municipios que cumplen con los indicadores de calidad del agua en el área urbana incrementados</t>
  </si>
  <si>
    <t>13 municipios</t>
  </si>
  <si>
    <t>Calidad del Agua</t>
  </si>
  <si>
    <t>Mejorar la calidad del agua y la  continuidad de los servicios de acueducto y alcantarillado.</t>
  </si>
  <si>
    <t xml:space="preserve">Optimizar 12 sistemas de acueductos urbanos </t>
  </si>
  <si>
    <t>Número de sistemas de acueductos urbanos optimizados</t>
  </si>
  <si>
    <t>MEJORAMIENTO Y OPTIMIZACIÓN DEL SISTEMA DE ACUEDUCTO DEL MUNICIPIO DE MIRANDA - CAUCA.</t>
  </si>
  <si>
    <t>MIRANDA</t>
  </si>
  <si>
    <t>SUMINISTRO E INSTALACIÓN TUBERÍA PVC-UM, DIÁMETRO 6", 125 PSI (49.00m) 
- SUMINISTRO E INSTALACIÓN TUBERÍA PVC-UM, DIÁMETRO 12", 125 PSI. (62.00m) 
-SUMINISTRO E INSTALACIÓN COMPUERTA EN HF (1,1M X 1,15 M) (5.00Unidad)
-CABEZAL DE DESCARGA EN CONCRETO REFORZADO DE 3.500 PSI (5.00Unidad   3. LÍNEA DE CONDUCCIÓN DESARENADOR-PTAP, MEDIANTE EL SUMINISTRO E INSTALACIÓN DE TUBERÍA DE PVC UM 125PSI, DIÁMETRO 8".
 -SUMINISTRO E INSTALACIÓN TUBERÍA DE PVC-UM, DIÁMETRO 8", 125 PSI, (723.00m)
-SUMINISTRO E INSTALACIÓN VÁLVULA DE COMPUERTA ELÁSTICA, HD, DIAMETRO 8" (2.00Und.) 
4. OBRAS EN RED DE ACUEDUCTO.
 -SUMINISTRO E INSTALACIÓN TUBERÍA EN PVC-UM, DIÁMETRO 2", 125PSI. (51.00ML) 
-SUMINISTRO E INSTALACIÓN TUBERÍA PVC-UM, DIÁMETRO 3", 125PSI. (3020.00ML)
- SUMINISTRO E INSTALACIÓN TUBERÍA PVC-UM, DIÁMETRO 4", 125PSI. (1730.00ML)
- SUMINISTRO E INSTALACIÓN TUBERÍA PVC-UM, DIÁMETRO 6", 125PSI. (1146.00ML) 
-SUMINISTRO E INSTALACIÓN TUBERÍA PVC-UM, DIÁMETRO 8", 125PSI. (315.00ML)
- SUMINISTRO E INSTALACIÓN TUBERÍA PVC-UM, DIÁMETRO 10", 125PSI. (1058.00ML) 
- SUMINISTRO E INSTALACIÓN TUBERÍA PVC-UM, DIÁMETRO 12", 125PSI. (25.00ML)
5. CONSTRUCCIÓN TANQUE DE ALMACENAMIENTO NUEVO CHIQUILINES, CON CAPACIDAD DE 664 M3. 
6. OBRAS DE REHABILITACIÓN Y OPTIMIZACIÓN EN PLANTA DE TRATAMIENTO DE AGUA POTABLE, CAPACIDAD 153 L/S.</t>
  </si>
  <si>
    <t>CONTRATO PLAN DEL NORTE DEL CAUCA- FINDETER</t>
  </si>
  <si>
    <t>CONSTRUCCIÓN OBRAS DE OPTIMIZACIÓN PTAP  Y REDES DE  DISTRIBUCIÓN, CABECERA MUNICIPAL DE SAN SEBASTIÁN</t>
  </si>
  <si>
    <t>SAN SEBASTIAN</t>
  </si>
  <si>
    <t>OBRAS DE OPTIMIZACIÓN DE LA PLANTA DE TRATAMIENTO DE AGUA POTABLE TIPO FIME Y REDES DE DISTRIBUCIÓN CABECERA MUNICIPAL SAN SEBASTIÁN.</t>
  </si>
  <si>
    <t>ROBERTH HORMIGA (Subgerente Técnico-
Libre nombramiento y remoción)
JHON SANCHEZ
(Prof. de Apoyo)
Contrato de Prestación de servicios</t>
  </si>
  <si>
    <t>CONSTRUCCION OBRAS DE OPTIMIZACION ACUEDUCTO CABECERA MUNICIPAL DE GUAPI, SEGUNDA FASE PLAN DE CHOQUE</t>
  </si>
  <si>
    <t>GUAPI</t>
  </si>
  <si>
    <t>PACIFICO</t>
  </si>
  <si>
    <t>OPTIMIZACION REDES DE DISTRIBUCION DEL  SISTEMA DE ACUEDUCTO  MUNICIPAL CABECERA DE  CORINTO.</t>
  </si>
  <si>
    <t>CORINTO</t>
  </si>
  <si>
    <t>SUM, E INSTALACIÓN DE:
TUBERÍA DE 2, 3,4 Y 6 PULGADAS EN PVC (4573 ML)
VÁLVULAS  HF 3 Y 6 PULGADAS (20 UND)
ACOMETIDAS DOMICILIARIAS 3,4 Y 6 PULG (154 UND)
REPOSICIÓN DE PAV(250 M2)
RE PARCHEO DE PAV (2.774 M2)</t>
  </si>
  <si>
    <t>CONTRATO PLAN DEL NORTE DEL CAUCA-FINDETER</t>
  </si>
  <si>
    <t>IMPLEMENTACION DEL PROCESO DE MACRO Y MICRO MEDICION PARA EL ACUEDUCTO DE LA CABECERA MUNICIPAL DE MERCADERES, DEPARTAMENTO DEL CAUCA</t>
  </si>
  <si>
    <t>MERCADERES</t>
  </si>
  <si>
    <t>ROBERTH HORMIGA 
(Subgerente Técnico-
Libre nombramiento y remoción)
KAROL GIRÓN
(Prof. de Apoyo)
Profesional Universitaria codigo 219 grado 00</t>
  </si>
  <si>
    <t>CONSTRUCCION OBRAS DE OPTIMIZACION ACUEDUCTO CABECERA MUNICIPAL DE PIAMONTE, INCLUYE PLANTA DE TRATAMINETO DE AGUA POTABLE, MUNICIPIO DEPIAMONTE</t>
  </si>
  <si>
    <t>PIAMONTE</t>
  </si>
  <si>
    <t>ROBERTH HORMIGA 
(Subgerente Técnico-
Libre nombramiento y remoción)
KAROL GIRÓN
(Prof. de Apoyo)
Profesional Universitaria codigo 219 grado 01</t>
  </si>
  <si>
    <t>OPTIMIZACIÓN REDES DEL SISTEMA DE ACUEDUCTO EN LOS BARRIOS SAN FRANCISCO Y VENECIA EN SUS DOS ETAPAS Y OBRAS COMPLEMENTARIAS EN LA PLANTA DE TRATAMIENTO DE AGUA POTABLE EN EL MUNICIPIO DE GUAPI CAUCA</t>
  </si>
  <si>
    <t>ROBERTH HORMIGA 
(Subgerente Técnico-
Libre nombramiento y remoción)</t>
  </si>
  <si>
    <t>OPTIMIZACION DEL SISTEMA DE ACUEDUCTO DEL MUNICIPIO DE PUERTO TEJADA, EN EL DEPARTAMENTO DEL CAUCA.</t>
  </si>
  <si>
    <t>PUERTO TEJADA</t>
  </si>
  <si>
    <t>I. Preliminares, excavaciones y rellenos aduccion del K8+220 hasta el K9+500. II.Suministro tuberia y accesorios aduccion del K8+220 hasta el K9+500. III. Instalacion tuberia y accesorios aduccion del K8+220 hasta el K9+500. IV. Construccion cuarto de laboratorio. V.Sistema de entrada a la PTAP - canal vertedero de pared grueso. VI. Suministro de equipo de laboratorio. VII. Construccion Floculador y cuarto de Valvulas. VIII.Construccion red hidraulica de la PTAP. IX. Suminstro de Valvulas y accesorios. X. instalacion de valvulas. XI. Construccion de modulo de sedimentacion. XII. Construccion de lecho de secado. XIII. Red electrica interna. XIV. Luminaria exterior. XV.Sistema de cloracion. XVI. Obras complementarias.</t>
  </si>
  <si>
    <t>ROBERTH HORMIGA (Subgerente Técnico)
Libre nombramiento y Remoción
KAROL GIRÓN
(Prof. de Apoyo)
Profesional Universitaria codigo 219 grado 02</t>
  </si>
  <si>
    <t>OPTIMIZACION Y AMPLIACION DE PRIMERA ETAPA ACUEDUCTO REGIONAL RIO MICHICAO - MUNICIPIO DE CAJIBIO.</t>
  </si>
  <si>
    <t>CAJIBIO</t>
  </si>
  <si>
    <t xml:space="preserve">ROBERTH HORMIGA (Subgerente Técnico)
Libre nombramiento y Remoción
</t>
  </si>
  <si>
    <t xml:space="preserve">Optimizar 10 sistemas de acueductos rurales </t>
  </si>
  <si>
    <t>Número de sistemas de acueductos rurales optimizado</t>
  </si>
  <si>
    <t>.7000</t>
  </si>
  <si>
    <t>CONSTRUCCION Y OPTIMIZACION SISTEMA DE ACUEDUCTO: VEREDAS LA PLAYA, SOTO, LA LUZ, BUENA VISTA Y LA LAGUNA MUNICIPIO DE TORIBIO - CAUCA.</t>
  </si>
  <si>
    <t>TORIBIO</t>
  </si>
  <si>
    <t xml:space="preserve">CONSTRUCCIÓN DEL SISTEMA DE ACUEDUCTOINTERVEREDAL
CONSTRUCCION LINEA DE ADUCCION
CONSTRUCCION PLANTA FIME 
CONSTRUCCIÓN LINEA DE CONDUCCIÓN 
CONSTR. TANQUE D ALMACENAMIENTO..CONSTRUCCION ACOMETIDAS DOMICILIARIAS </t>
  </si>
  <si>
    <t>ROBERTH HORMIGA 
(Subgerente Técnico-
Libre nombramiento y remoción)
KAROL GIRÓN
(Prof. de Apoyo)
Profesional Universitaria codigo 219 grado 02</t>
  </si>
  <si>
    <t>CONSTRUCCION Y OPTIMIZACION DEL ACUEDUCTO DE PALO BLANCO Y NUEVE VEREDAS MAS, TERCERA FASE. MUNICIPIO DE BUENOS AIRES DEPARTAMENTO DEL CAUCA</t>
  </si>
  <si>
    <t>BUENOS AIRES</t>
  </si>
  <si>
    <t>PLANTA -CONSTRUCCIÓN 3 TANQUES-REDES NUEVAS - REDES QUE INTERCONECTAN TANQUE-REPOSICION DE TUBERIA -CONSTRUCCIÓN DESARENADOR</t>
  </si>
  <si>
    <t>ROBERTH HORMIGA (Subgerente Técnico)
Libre nombramiento y Remoción
OMAR LOPEZ
(Prof. de Apoyo)
Contrato de Prestación de servicios</t>
  </si>
  <si>
    <t>CONSTRUCCION OBRAS DE OPTIMIZACION ACUEDUCTO ZONA NORTE</t>
  </si>
  <si>
    <t>SANTANDER DE QUILICHAO</t>
  </si>
  <si>
    <t>CONSTRUCCION OBRAS SISTEMA DE ACUEDUCTO TAMINANGO SANTANDER DE QUILICHAO</t>
  </si>
  <si>
    <t>OPTIMIZACION SISTEMA DE ABASTECIMIENTO DE AGUA Y SISTEMA DE POTABILIZACION DEL CORREGIMIENTO DE GABRIEL LOPEZ</t>
  </si>
  <si>
    <t>TOTORO</t>
  </si>
  <si>
    <t>ORIENTE</t>
  </si>
  <si>
    <t xml:space="preserve">Optimizar 2 acueductos regionales </t>
  </si>
  <si>
    <t>Número de acueductos regionales optimizados</t>
  </si>
  <si>
    <t>0.29</t>
  </si>
  <si>
    <t>6.600.,000</t>
  </si>
  <si>
    <t>CONSTRUCCION OBRAS DE OPTIMIZACION Y AMPLIACION SISTEMA DE ACUEDUCTO REGIONAL MUNICIPIOS DE SOTARA Y TIMBIO</t>
  </si>
  <si>
    <t>SOTARA- TIMBIO</t>
  </si>
  <si>
    <t>OTIMIZACION  PTAP CABECERA  Y SISTEMA DE ACUEDUCTO DE PAISPAMBA Y CONDUCCION HASTA LOS TANQUES DE ALMACENAMIENTO
12 VEREDAS BENEFICIADAS DEL MPIO DE SOTARA Y 3 DEL MPIO DE TIMBIO</t>
  </si>
  <si>
    <t>ROBERTH HORMIGA 
(Subgerente Técnico-
Libre nombramiento y remoción)
JHON SANCHEZ
JORGE MANZANO
(Prof. de Apoyo)
Profesional Universitaria codigo 219 grado 02</t>
  </si>
  <si>
    <t>CONSTRUCCION OBRAS DE OPTIMIZACION SISTEMA DE TRATAMIENTO DE AGUA POTABLE, ACUEDUCTO REGIONAL PATIA- MUNICIPIOS DE PATIA-BALBOA Y MERCADERES</t>
  </si>
  <si>
    <t>PATIA-BALBOA-MERCADERES</t>
  </si>
  <si>
    <t>PLANTA DE TRATAMIENTO-CERRAMIENTO-ADECUACIÓN CASETA-LECHOS DE SECADO-DOTACION LABOR.-IMPERMEABILIZACIÓN Y REPARACIÓN TANQUE DE ALMACENAMIENTO-SUMINISTRO VÁLVULAS,EQUIPOS Y OTROS</t>
  </si>
  <si>
    <t>Roberth Hormiga-Subgerente Técnico-Libre nombramiento y remoción</t>
  </si>
  <si>
    <t xml:space="preserve">Implementar en el 100% el Plan de Aseguramiento de Calidad de Agua -PACA Y El Plan de Aseguramiento para Abastecimiento de Agua-PABA </t>
  </si>
  <si>
    <t>(No de acciones implementadas/No de acciones del PACA)*100</t>
  </si>
  <si>
    <t xml:space="preserve">Instalación de un sistema de cloración gaseoso - Plantas Convencionales </t>
  </si>
  <si>
    <t>SILVIA -TIMBIO-PATIA-CAJIVIO-MERCADERES-SUAREZ-PIENDAMO-TUNIA-TOTORO-CALOTO</t>
  </si>
  <si>
    <t>Sistema de cloración gaseoso - Plantas Convencionales Instalado</t>
  </si>
  <si>
    <t>ROBERTH HORMIGA (Subgerente Técnico-
Libre nombramiento y remoción)
ALBEIRO BURBANO
(Prof. de Apoyo)
Contrato de Prestación de servicios</t>
  </si>
  <si>
    <t>(No de acciones implementadas/No de acciones del PACA)*101</t>
  </si>
  <si>
    <t xml:space="preserve">Adecuación sistema de dosificación de Coagulantes,  Floculantes y  Alcalinizantes - Plantas Convencionales    </t>
  </si>
  <si>
    <t>Sistema de dosificación de Coagulantes,  Floculantes y  Alcalinizantes - Plantas Convencionales  adecuados</t>
  </si>
  <si>
    <t>(No de acciones implementadas/No de acciones del PACA)*102</t>
  </si>
  <si>
    <t xml:space="preserve">Medición de Caudal. </t>
  </si>
  <si>
    <t>SILVIA-PAEZ-TIMBIO-PATIA-CAJIBIO-BUENOS AIRES-MERCADERES-SUAREZ-ROSAS-INZA-SOTARA-PIENDAMO-TUNIA-TOTORO-CALOTO</t>
  </si>
  <si>
    <t>Sistema de Medición de Caudal instalado</t>
  </si>
  <si>
    <t>(No de acciones implementadas/No de acciones del PACA)*103</t>
  </si>
  <si>
    <t xml:space="preserve">Análisis de laboratorios fisicoquímicos y bacteriológicos para seguimiento y  control de calidad de agua. </t>
  </si>
  <si>
    <t>Análisis de laboratorios fisicoquímicos y bacteriológicos para seguimiento y  control de calidad de agua.</t>
  </si>
  <si>
    <t>(No de acciones implementadas/No de acciones del PACA)*104</t>
  </si>
  <si>
    <t xml:space="preserve">Optimización y/o Instalación  de Dispositivos para toma de Muestras </t>
  </si>
  <si>
    <t xml:space="preserve"> Dispositivos para toma de Muestras Optimizados  y/o Instalados</t>
  </si>
  <si>
    <t xml:space="preserve">Optimizar 8 sistemas de alcantarillado urbanos </t>
  </si>
  <si>
    <t>Número de sistemas de alcantarillados urbanos optimizados</t>
  </si>
  <si>
    <t>CONSTRUCCION OBRAS DE OPTIMIZACION Y AMPLIACION DEL SISTEMA DE ALCANTARILLADO SANITARIO DE LA CABECERA MUNICIPAL DE CALOTO - CAUCA FASE I</t>
  </si>
  <si>
    <t>CALOTO</t>
  </si>
  <si>
    <t>SUMINISTRO E INSTALACION TUBERIA OPTIMIZACION PTAR EXISTENTE</t>
  </si>
  <si>
    <t>ROBERTH HORMIGA (Subgerente Técnico)
JHON SANCHEZ
(Prof. de Apoyo)
Contrato de Prestación de servicios</t>
  </si>
  <si>
    <t>REFORMULACION NUMERO 1 DE LA OBRA CONSTRUCCION  OPTIMIZACION DEL  ALCANTARILLADO SANITARIO  MUNICIPIO DE  PADILLA CAUCA, DEPARTAMENTO DEL CAUCA</t>
  </si>
  <si>
    <t>PADILLA</t>
  </si>
  <si>
    <t>CONSTRUCCIÓN COLECTOR MARGEN DERECHA DEL RIO EJIDO TRAMO I COMPRENDIDO DESDE LA CARRERA 3 HASTA LA CALLE 20</t>
  </si>
  <si>
    <t xml:space="preserve">INSTALACION DE TUB PVC UNION MECANICA D=12": 298 ml
INSTALACION DE TUB PVC UNION MECANICA D=18": 216 ml
INSTALACION DE TUB PVC UNION MECANICA D=20": 423,56 ml
UNION MECANICA D=24": 1.600,07 ml
</t>
  </si>
  <si>
    <t>CONSTRUCCIÓN INTERCEPTOR CAUCA III, COMPRENDIDO ENTRE LAS CÁMARAS 123 A 133</t>
  </si>
  <si>
    <t>SUMINISTRO E INSTALACION DE TUBERIA PVC UNIÓN MECANICA PARA ALCANTARILLADO D=24" : 1.041,83 ML</t>
  </si>
  <si>
    <t>CONSTRUCCIÓN COLECTOR SOBRE LA  MARGEN IZQUIERDA DEL RIO EJIDO EN LA CALLE 5 ENTRE CARRERA 29 A 33, CALLE 4 ENTRE CARRERA 33 Y 37, CARRERA 37 ENTRE CALLE 4 CAMARA CM CIS 102 MUNICIPIO DE POPAYAN</t>
  </si>
  <si>
    <t>OPTIMIZACIÓN ALCANTARILLADO SANITARIO EN EL BARRIO CARLOS ALBERTO GUZMAN. MUNICIPIO DE PUERTO TEJADA</t>
  </si>
  <si>
    <t xml:space="preserve">Optimizar 4 sistemas de alcantarillado rurales </t>
  </si>
  <si>
    <t>Número de sistemas de alcantarillados rurales optimizados</t>
  </si>
  <si>
    <t>CONSTRUCCION REDES ALCANTARILLADO VEREDA CAMBALACHE -MUNICIPIO DE SANTANDER  DE QUILICHAO</t>
  </si>
  <si>
    <t>CONSTRUCCION OBRAS DE OPTIMIZACION Y AMPLIACION DEL SISTEMA DEL ALCANTARILLADO SANITARIO Y CONSTRUCCION DEL SISTEMA DE TRATAMIENTO DE  AGUAS RESIDUALES DEL CENTRO POBLADO DEL PLATEADO MUNICIPIO DE ARGELIA, DEPARTAMENTO DEL CAUCA</t>
  </si>
  <si>
    <t>ARGELIA</t>
  </si>
  <si>
    <t xml:space="preserve">REHABILITACIÓN DEL SISTEMA DE ALCANTARILLADO PLUVIAL EN SU II ETAPA DEL RESGUARDO INDÍGENA DE RIO BLANCO, MUNICIPIO DE SOTARA CAUCA, </t>
  </si>
  <si>
    <t>SOTARA</t>
  </si>
  <si>
    <t>ROBERTH HORMIGA (Subgerente Técnico)
Libre nombramiento y Remoción</t>
  </si>
  <si>
    <t>Número de sistemas de información geográficos en agua potable y saneamiento básico implementados</t>
  </si>
  <si>
    <t>Prestación de servicios públicos</t>
  </si>
  <si>
    <t>Minimizar  el impacto negativo que causan los  problemas identificados para la adecuada prestación  de servicios públicos de acueducto, alcantarillado y aseo</t>
  </si>
  <si>
    <t xml:space="preserve">Realizar en 10 municipios el diagnóstico integral rural en agua y saneamiento. </t>
  </si>
  <si>
    <t>Número de municipios con diagnóstico integral rural en el SIG Cauca</t>
  </si>
  <si>
    <t>SIASAR CAUCA 2018 ENTRADA AL MACIZO COLOMBIANO</t>
  </si>
  <si>
    <t>TIMBIO-SOTARA-ROSAS-LA SIERRA</t>
  </si>
  <si>
    <t xml:space="preserve">REPORTES E INFORMES QUE REFLEJAN LOS DATOS LEVANTADOS EN CAMPO, SE REALIZA UN PROCESO DE VALIDACION POR PARTE DEL MINISTERIO DE VIVIENDA, CIUDAD Y TERRITORIO PARA SER POSTERIORMENTE MONTADO EN LA PLATAFORMA INTERNACIONAL SIASAR. </t>
  </si>
  <si>
    <t xml:space="preserve">Incluir 15 municipios con información sectorial en el SIG Cauca </t>
  </si>
  <si>
    <t>Número de municipios con información sectorial en el SIG Cauca.</t>
  </si>
  <si>
    <t>Proyecto SIG Cauca</t>
  </si>
  <si>
    <t>DEPARTAMENTO</t>
  </si>
  <si>
    <t>MUNICIPIOS DEL DEPARTAMENTO DEL CAUCA CON INFORMACION EN EL SIG EN COORDINACION CON EL SISTEMA SIASAR DE PLANEACION NACIONAL</t>
  </si>
  <si>
    <t>Secretaria de Agricultura</t>
  </si>
  <si>
    <t>Garantizar en el 100% de los municipios  que reporten emergencias la continuidad en la prestación de los servicios de acueductos, alcantarillado y aseo - AAA.</t>
  </si>
  <si>
    <t>Número de emergencias reportadas en forma adecuada ante la Unidad de Gestión del Riesgo / Número de emergencias atendida *100</t>
  </si>
  <si>
    <t>34 emergencias atendidas hasta el año 2015</t>
  </si>
  <si>
    <t>Atender el 100% de las emergencias reportadas en forma adecuada ante la Unidad de Gestión del Riesgo</t>
  </si>
  <si>
    <t>Número de emergencias reportadas en forma adecuada ante la Unidad de Gestión del Riesgo / Número de emergencias atendidas *100</t>
  </si>
  <si>
    <t>Numero porcentaje de emergencias reportadas y atendidas</t>
  </si>
  <si>
    <t>CONSTRUCCION OBRAS DE OPTIMIZACION DEL ACUEDUCTO DE ARBOLEDA MUNICIPIO DE MERCADERES (67% FALTANTE DE OBRA)</t>
  </si>
  <si>
    <t>RECONSTRUIR LA BOCATOMA Y EL DESARENADOR DEL SISTEMA DE ACUEDUCTO, BENEFICIANDO A 1.756 HABITANTES</t>
  </si>
  <si>
    <t xml:space="preserve">ROBERTH HORMIGA 
(Subgerente Técnico)
Libre nombramiento y Remoción
KAROL GIRON
(Prof.Universitaria)Contrato de trabajo 
</t>
  </si>
  <si>
    <t>Número de emergencias reportadas en forma adecuada ante la Unidad de Gestión del Riesgo / Número de emergencias atendida *101</t>
  </si>
  <si>
    <t>RECONSTRUCCION DEL SISTEMA DE ABASTECIMIENTO QUE COMPRENDE LA BOCATOMA, ADUCCION, DESARENADOR, Y CONDUCCION DE LA VEREDA, SAN ANDRES EN EL MUNICIPIO DE SANTA ROSA</t>
  </si>
  <si>
    <t>SANTA ROSA</t>
  </si>
  <si>
    <t>35 emergencias atendidas hasta el año 2015</t>
  </si>
  <si>
    <t>Ejecutar 10 Proyectos con acciones de reducción del riesgo en la prestación de los servicios públicos  domiciliarios Acueducto Alcantarillado Aseo AAA</t>
  </si>
  <si>
    <t>Número de proyectos con acciones de reducción del riesgo en la prestación de los servicios públicos  domiciliarios Acueducto Alcantarillado Aseo –AAA ejecutados</t>
  </si>
  <si>
    <t>Atención de emergencia de acueductos presentada por incendio forestal en zona rural del municipio de Bolívar</t>
  </si>
  <si>
    <t>BOLIVAR</t>
  </si>
  <si>
    <t>Rehabilitación de tuberia de las veredas del sector rural del municipoio de Bolívar afectados por un incendio</t>
  </si>
  <si>
    <t>Número de emergencias reportadas en forma adecuada ante la Unidad de Gestión del Riesgo / Número de emergencias atendida *102</t>
  </si>
  <si>
    <t>CONSTRUCCION DE OBRA MECANICA SOBRE MARGEN IZQUIERDA DEL RIO MOLINO COMO ACCION CORRECTIVA PARA LA PROTECCION DE LA BOCATOMA MOLINO</t>
  </si>
  <si>
    <t>Número de emergencias reportadas en forma adecuada ante la Unidad de Gestión del Riesgo / Número de emergencias atendida *103</t>
  </si>
  <si>
    <t>Obras de reducción sobre la planta de tratamiento de agua potable de la cabecera municipal de Suárez</t>
  </si>
  <si>
    <t>SUAREZ</t>
  </si>
  <si>
    <t>PLANTA DE TRATAMIENTO CON REDUCCION</t>
  </si>
  <si>
    <t>Número de emergencias reportadas en forma adecuada ante la Unidad de Gestión del Riesgo / Número de emergencias atendida *104</t>
  </si>
  <si>
    <t>ESTUDIOS Y DISEÑOS CONSTRUCCION DE OBRAS DE REDUCCION SOBRE EL VIADUCTO PATIA EN LA VEREDA ANGULO</t>
  </si>
  <si>
    <t>PATIA</t>
  </si>
  <si>
    <t>Número de emergencias reportadas en forma adecuada ante la Unidad de Gestión del Riesgo / Número de emergencias atendida *105</t>
  </si>
  <si>
    <t>OBRAS DE REDUCCION SOBRE EL ACUEDUCTO DE MIRAFLOR, LA SEVILLA, LA SONORA, EN EL MUNICIPIO DE PIAMONTE</t>
  </si>
  <si>
    <t>Número de emergencias reportadas en forma adecuada ante la Unidad de Gestión del Riesgo / Número de emergencias atendida *106</t>
  </si>
  <si>
    <t>EMERGENCIA POR LA OLA DE SEQUIA POR EL CAMBIO CLIMATICO Y DAÑOS EN LAS ESTRUCTURAS DE LOS ACUEDUCTOS DE LAS VEREDAS SANTA HELENA, FARALLONES, Y SAN PEDRO DEL MUNICIPIO DE PIENDAMO, LO QUE HA GENERADO DESAVASTESIMIENTO DE AGUA POTABLE</t>
  </si>
  <si>
    <t>PIENDAMO</t>
  </si>
  <si>
    <t>Número de emergencias reportadas en forma adecuada ante la Unidad de Gestión del Riesgo / Número de emergencias atendida *107</t>
  </si>
  <si>
    <t>REHABILITACION DEL ACUEDUCTO QUE SURTE LA CABECERA MUNICIPAL Y LA VEREDA SAN ANTONIO MUNICIPIO DE INZA</t>
  </si>
  <si>
    <t>INZA</t>
  </si>
  <si>
    <t>Número de emergencias reportadas en forma adecuada ante la Unidad de Gestión del Riesgo / Número de emergencias atendida *108</t>
  </si>
  <si>
    <t>RECONSTRUCCION DE BOCATOMA, REHABILITACION DEL ACUEDUCTO QUE SURTE LA CABECERA MUNICIPAL DE PAEZ</t>
  </si>
  <si>
    <t>Número de emergencias reportadas en forma adecuada ante la Unidad de Gestión del Riesgo / Número de emergencias atendida *109</t>
  </si>
  <si>
    <t>PREPARACION PARA EL MANEJO DEL DESASTRE EN EL COMPONENTE ATENCION DE EMERGENCIAS ASOCIADAS A LA PRESTACION DE LOS SERVICIOS PUBLICOS DE ACUEDUCTO, ALCANTARILLADO Y ASEO EN EL DEPARTAMENTO DEL CAUCA</t>
  </si>
  <si>
    <t>Implementar  en el 100%  de los municipios vinculados al Plan Departamental de Agua- PDA - esquemas de prestación de servicios sostenibles</t>
  </si>
  <si>
    <t xml:space="preserve">Porcentaje de municipios  vinculados al Plan Departamental de Agua- PDA – con esquemas de prestación de servicios sostenibles implementados </t>
  </si>
  <si>
    <t>Implementar  21  planes de aseguramiento para entidades administradoras de los servicios públicos en áreas legales, técnicas, administrativas y comerciales.</t>
  </si>
  <si>
    <t xml:space="preserve">Número de planes de aseguramiento para entidades administradoras de los servicios públicos en áreas legales, técnicas, administrativas y comerciales implementados </t>
  </si>
  <si>
    <t>Plan de Aseguramiento de la prestación de los servicios de Agua Potable y Saneamiento Básico en los municipios vinculados al programa agua y saneamiento para la prosperidad- Planes Departamentales para el manejo empresarial de los seervicios de agua y saneamiento PAP-PDA.</t>
  </si>
  <si>
    <t>LA VEGA</t>
  </si>
  <si>
    <t xml:space="preserve">Fase de prefactibilidad. 
fase de estructuración y ejecución.
fase de puesta en marcha de la entidad constituida.
Área Administrativa-Revisión contratos laborales-Planta de personal- Manuales de funciones- Procedimientos- Sistema de Gestión de la Calidad- Sistema de Seguridad y salud en el trabajo.
Área comercial-catastro de suscriptores-costos y tarifas-manejo facturación-contrato de condiciones uniformes- oficina PQR.
Área financiera-manejo contable SSPD-costos y gastos ABC-Asesoria normas NIC_NIIF.Concurso economico.
Proceso operativo tecnico- manuales de operción y mantenimiento- capacitación calidad de agua- Plan de contingencia-inventario de infraestructura.
Componente social- socialización Plan de aseguramiento.apoyo en la conformación de los Comites de Desarrollo y Control Social- Comites de Estratificación- </t>
  </si>
  <si>
    <t>ASTRID PAREDES FUENTES - - SUBGERENTE ADMINISTRATIVO Y FINANCIERO- LIBRE NOMBRAMIENTO Y REMOCIÓN.
IBETH MUÑOZ HERNANDEZ- Profesional Especializado
CONTRATISTAS  PRESTACIÓN DE SERVICIOS  Y APOYO A LA SUPERVISIÓN.</t>
  </si>
  <si>
    <t>TOTORO GABRIEL LOPEZ</t>
  </si>
  <si>
    <t>Fase de Diagnostico y caracterización
Fase de prefactibilidad. 
fase de estructuración y ejecución.
fase de puesta en marcha de la entidad constituida.
Área Administrativa-Revisión contratos laborales-Planta de personal- Manuales de funciones- Procedimientos- Sistema de Gestión de la Calidad- Sistema de Seguridad y salud en el trabajo.
Área comercial-catastro de suscriptores-costos y tarifas-manejo facturación-contrato de condiciones uniformes- oficina PQR.
Área financiera-manejo contable SSPD-costos y gastos ABC-.
Proceso operativo tecnico- manuales de operción y mantenimiento- capacitación calidad de agua- -inventario de infraestructura.
Componente social- socialización Plan de aseguramiento. 
optimización operacional, evaluación y monitoreo de los componentes del sistema de acueducto para la puesta en marcha.</t>
  </si>
  <si>
    <t>MORALES</t>
  </si>
  <si>
    <t xml:space="preserve">Silvia ( usenda zona campesina) </t>
  </si>
  <si>
    <t>implementación de los productos elaborados del contrato 074 de 2014</t>
  </si>
  <si>
    <t>Fase de Diagnostico y caracterización
Fase de prefactibilidad. 
fase de estructuración y ejecución.
fase de puesta en marcha de la entidad constituida.
Área Administrativa-Revisión contratos laborales-Planta de personal- Manuales de funciones- Procedimientos- Sistema de Gestión de la Calidad- Sistema de Seguridad y salud en el trabajo.
Área comercial-catastro de suscriptores-costos y tarifas-manejo facturación-contrato de condiciones uniformes- oficina PQR.
Área financiera-manejo contable SSPD-costos y gastos ABC-Asesoria normas NIC_NIIF.Concurso economico.
Proceso operativo tecnico- manuales de operción y mantenimiento- capacitación calidad de agua- Plan de contingencia-inventario de infraestructura.
Componente social- socialización Plan de aseguramiento.apoyo en la conformación de los Comites de Desarrollo y Control Social- Comites de Estratificación- 
optimización operacional, evaluación y monitoreo de los componentes del sistema de acueducto para la puesta en marcha.</t>
  </si>
  <si>
    <t>BOTA CAUCANA</t>
  </si>
  <si>
    <t>Fase de Diagnostico .
Area legal. Revisión y mejoramiento al proceso de constitución de la entidad.
Área Administrativa-Revisión contratos laborales-Planta de personal- Manuales de funciones- Procedimientos- Sistema de Gestión de la Calidad- Sistema de Seguridad y salud en el trabajo.
Área comercial-catastro de suscriptores-costos y tarifas-manejo facturación-contrato de condiciones uniformes- oficina PQR.
Área financiera-manejo contable SSPD-costos y gastos ABC-Asesoria normas NIC_NIIF.Concurso economico.
Proceso operativo tecnico- manuales de operción y mantenimiento- capacitación calidad de agua- Plan de contingencia-inventario de infraestructura.
Componente social- socialización Plan de aseguramiento.apoyo en la conformación de los Comites de Desarrollo y Control Social- Comites de Estratificación- 
optimización operacional, evaluación y monitoreo de los componentes del sistema de acueducto para la puesta en marcha.</t>
  </si>
  <si>
    <t>TORIBIO CABECERA</t>
  </si>
  <si>
    <t xml:space="preserve">Plan De Aseguramiento De La Prestación De Los Servicios De Agua Potable Y Saneamiento Básico En El  Municipio De Guapi </t>
  </si>
  <si>
    <t>Fase de prefactibilidad. 
fase de estructuración y ejecución.
fase de puesta en marcha de la entidad constituida.
Área Administrativa-Revisión contratos laborales-Planta de personal- Manuales de funciones- Procedimientos- Sistema de Gestión de la Calidad- Sistema de Seguridad y salud en el trabajo.
Área comercial-catastro de suscriptores-costos y tarifas-manejo facturación-contrato de condiciones uniformes- oficina PQR.
Área financiera-manejo contable SSPD-costos y gastos ABC-Asesoria normas NIC_NIIF.Concurso economico.
Proceso operativo tecnico- manuales de operción y mantenimiento- capacitación calidad de agua- Plan de contingencia-inventario de infraestructura.
Componente social- socialización Plan de aseguramiento.apoyo en la conformación de los Comites de Desarrollo y Control Social- Comites de Estratificación- 
optimización operacional, evaluación y monitoreo de los componentes del sistema de acueducto para la puesta en marcha.</t>
  </si>
  <si>
    <t>TOTORO-CARGA CHIQUILLOS</t>
  </si>
  <si>
    <t>Patia( Regional Patia)</t>
  </si>
  <si>
    <t xml:space="preserve">Implementación de los productos elaborados- areas legal, adminsitrativos, comercial, finnacieros, tecnicos. </t>
  </si>
  <si>
    <t>TORIBIO LA PLAYA- SOTO LA LUZ</t>
  </si>
  <si>
    <t>PURACE-PATUGO</t>
  </si>
  <si>
    <t xml:space="preserve">JAMBALO </t>
  </si>
  <si>
    <t>PAEZ- COHETANDO</t>
  </si>
  <si>
    <t>JAMBALO ZONA BAJA</t>
  </si>
  <si>
    <t>Sotará- Regional Timbio</t>
  </si>
  <si>
    <t>Censo de usuarios  independiente de la cabecera municipal- elaboracion plan de tarifas independiente de la cabera municipal- socialización</t>
  </si>
  <si>
    <t>Empresa creada y legalizada- implementación de las areas administrativa, cometcial- financiera. Tecnica</t>
  </si>
  <si>
    <t>Implementar en 100% la política Nacional de Agua potable y saneamiento básico de los municipios vinculados al – Plan Departamental de Agua - PDA</t>
  </si>
  <si>
    <t xml:space="preserve">Porcentaje de la política Nacional de Agua potable y saneamiento básico de los municipios vinculados al – Plan Departamental de Agua – PDA – implementada </t>
  </si>
  <si>
    <t>33 municipios vinculados al -PDA</t>
  </si>
  <si>
    <t>Implementar el 26% del programa Plan Departamental de Agua</t>
  </si>
  <si>
    <t xml:space="preserve">Porcentaje del programa Plan Departamental de Agua implementado </t>
  </si>
  <si>
    <t>Plan de operatividad del Gestor</t>
  </si>
  <si>
    <t>38 vinculados (excepto Almaguer, Caldono,Corinto y Sucre)</t>
  </si>
  <si>
    <t>ASTRID PAREDES FUENTES - - SUBGERENTE ADMINISTRATIVO Y FINANCIERO- LIBRE NOMBRAMIENTO Y REMOCIÓN.</t>
  </si>
  <si>
    <t xml:space="preserve">Mejorar en  10 municipios  la gestión o el manejo integral de los residuos sólidos </t>
  </si>
  <si>
    <t>Número de municipios con gestión o manejo integral de los residuos sólidos mejorado</t>
  </si>
  <si>
    <t>Impacto ambiental</t>
  </si>
  <si>
    <t>Ejecutar  proyectos ambientalmente sostenibles que  disminuyan el impacto negativo que genera la acción del hombre en el medio natural y social.</t>
  </si>
  <si>
    <t xml:space="preserve">Ejecutar 30 proyectos que  mejoren los indicadores de Gestión o Manejo integral de residuos sólidos. </t>
  </si>
  <si>
    <t>Número de proyectos que  mejoren los indicadores de Gestión o Manejo integral de residuos sólidos ejecutados</t>
  </si>
  <si>
    <t>ADQUISICION DEL VEHICULO RECOLECTOR DE RESIDUOS SÓLIDOS DOMICILIARIOS PARA SU DISPOSICIÓN FINAL EN EL RELLENO SANITARIO DEL MUNICIPIO DE ARGELIA</t>
  </si>
  <si>
    <t>VEHÍCULO COMPACTADOR DE  12 YD3</t>
  </si>
  <si>
    <t>Roberth Hormiga-Subgerente Técnico-Libre nombramiento y remoción
Francisco Vidal-Profesional Universitario-Libre nombramiento y Remoción</t>
  </si>
  <si>
    <t>OPTIMIZACIÓN DEL COMPONENTE DE RECOLECCIÓN Y TRANSPORTE DEL SERVICIO PÚBLICO DE ASEO PRESTADO POR LA APC TOTORÓ</t>
  </si>
  <si>
    <t>TOTORÓ</t>
  </si>
  <si>
    <t>OPTIMIZACIÓN DEL COMPONENTE DE RECOLECCIÓN Y TRANSPORTE DEL SERVICIO PÚBLICO DE ASEO PRESTADO POR LA EMPRESA DE SERVICIOS PÚBLICOS DE PIAMONTE A.A.A.</t>
  </si>
  <si>
    <t>VEHÍCULO COMPACTADOR DE  17 YD3</t>
  </si>
  <si>
    <t>OPTIMIZACIÓN DEL COMPONENTE DE RECOLECCIÓN Y TRANSPORTE DEL SERVICIO PÚBLICO DE ASEO PRESTADO POR LA ASOCIACIÓN DE SERVICIOS PÚBLICOS DE PÁEZ ASPUBE</t>
  </si>
  <si>
    <t>PÁEZ</t>
  </si>
  <si>
    <t>OPTIMIZACIÓN DEL COMPONENTE DE RECOLECCIÓN Y TRANSPORTE DEL SERVICIO PÚBLICO DE ASEO PRESTADO POR LA EMPRESA MUNICIPAL DE SERVICIOS PÚBLICOS DE ROSAS AARSA ESP-AAA LA SIERRA</t>
  </si>
  <si>
    <t>LA SIERRA-ROSAS</t>
  </si>
  <si>
    <t>CONSTRUCCIÓN DE RELLENO SANITARIO PARA EL MUNICIPIO DE LÓPEZ DE MICAY</t>
  </si>
  <si>
    <t>LÓPEZ DE MICAY</t>
  </si>
  <si>
    <t>PACÍFICO</t>
  </si>
  <si>
    <t>RELLENO SANITARIO CONSTRUIDO PARA LA CABECERA MUNICIPAL DE LÓPEZ DE MICAY</t>
  </si>
  <si>
    <t>DIAGNÓSTICO AMBIENTAL DE ALTERNATIVAS Y ESTUDIOS Y DISEÑOS RELLENO REGIONAL MERCADERES - FLORENCIA</t>
  </si>
  <si>
    <t>MERCADERES-FLORENCIA</t>
  </si>
  <si>
    <t>DOCUMENTOS CON EL DISEÑO DEL SITIO DE DISPOSICIÓN FINAL</t>
  </si>
  <si>
    <t xml:space="preserve">CONSTRUCCION DE CELDA DE CONTINGENCIA EN LA VEREDA TEMUEY DEL MUNICIPIO DE GUAPI PARA LA DISPOSICION DE RESIDUOS SOLIDOS DE LA CABECERA MUNICIPAL. </t>
  </si>
  <si>
    <t>ESTUDIOS Y DISEÑOS PARA LA OPTIMIZACION DEL SISTEMA DE APROVECHAMIENTO DE RESIDUOS SOLIDOS ORGANICOS UBICADO EN EL VIVERO MUNICIPAL LA PATOJITA DEL MUNICIPIO DE POPAYAN -DEPARTAMENTO DEL CAUCA</t>
  </si>
  <si>
    <t>FORTALECIMIENTO DEL SISTEMA DE RECOLECCION Y TRANSPORTE DE RESIDUOS SOLIDOS POTENCIALMENTE APROVECHABLES EN EL MUNICIPIO DE POPAYAN- DEPARTAMENTO DEL CAUCA</t>
  </si>
  <si>
    <t>Incrementar en un 10%  el caudal de aguas tratadas.</t>
  </si>
  <si>
    <t>Porcentaje del caudal de aguas tratadas incrementado</t>
  </si>
  <si>
    <t xml:space="preserve"> 90,33 LPS</t>
  </si>
  <si>
    <t xml:space="preserve">Construir 5 sistemas de manejo de vertimientos </t>
  </si>
  <si>
    <t xml:space="preserve">Número de sistemas de manejo de vertimientos construidos </t>
  </si>
  <si>
    <t>CONSTRUCCION SISTEMA DE ALCANTARILLADO SANITARIO Y PLANTA DE TRATAMIENTO DE AGUAS RESIDUALES CENTRO POBLADO EL PLATEADO-MUNICIPIO DE ARGELIA FASE I</t>
  </si>
  <si>
    <t>CONSTRUCCION DEL SISTEMA DE ALCANTARILLADO DEL CORREGIMIENTO DE PARRAGA, MUNICIPIO DE ROSAS- DEPARTAMENTO DEL CAUCA</t>
  </si>
  <si>
    <t>ROSAS</t>
  </si>
  <si>
    <t xml:space="preserve">Optimizar 20 sistemas de manejo de vertimientos </t>
  </si>
  <si>
    <t xml:space="preserve">Número de sistemas de manejo de vertimientos optimizados </t>
  </si>
  <si>
    <t>OPTIMIZACION DE FUNCIONAMIENTO DE LAS TRES PLANTAS DE TRATAMIENTO DE AGUAS RESIDUALES PTAR SAN CAYETANO, MUNICIPIO DE PIENDAMO DEPARTAMENTO DEL CAUCA</t>
  </si>
  <si>
    <t>OPTIMIZACION DE FUNCIONAMIENTO DE LAS TRES PLANTAS DE TRATAMIENTO DE AGUAS RESIDUALES  PTAR LOS ALPES, MUNICIPIO DE PIENDAMO DEPARTAMENTO DEL CAUCA</t>
  </si>
  <si>
    <t>OPTIMIZACION DE FUNCIONAMIENTO DE LAS TRES PLANTAS DE TRATAMIENTO DE AGUAS RESIDUALES, PTAR PRIMAVERA MUNICIPIO DE PIENDAMO DEPARTAMENTO DEL CAUCA</t>
  </si>
  <si>
    <t>OPTIMIZACION DEL FUNCIONAMIENTO DE LAS DOS PLANTAS DE TRATAMIENTO DE AGUAS RESIDUALES PTAR PARA ISABELILLAS, EN EL MUNICIPIO DE TORIBIO DEPARTAMENTO DEL CAUCA</t>
  </si>
  <si>
    <t>OPTIMIZACION DEL FUNCIONAMIENTO DE LAS DOS PLANTAS DE TRATAMIENTO DE AGUAS RESIDUALES, PTAR SAN FRANCISCO EN EL MUNICIPIO DE TORIBIO DEPARTAMENTO DEL CAUCA</t>
  </si>
  <si>
    <t>Ejecutar el 100% de los proyectos acueducto, alcantarillado y aseo con Planes de Manejo Ambiental</t>
  </si>
  <si>
    <t>Porcentaje de los proyectos acueducto, alcantarillado y aseo con Planes de Manejo Ambiental ejecutados</t>
  </si>
  <si>
    <t>Apoyar la formulación de 9  Planes de Saneamiento y Manejo de Vertimientos -PSMV</t>
  </si>
  <si>
    <t xml:space="preserve">Número de Planes de Saneamiento y Manejo de Vertimientos –PSMV apoyados en su formulación </t>
  </si>
  <si>
    <t>FORMULACION DEL PLAN DE SANEAMIENTO Y MANEJO DE VERTIMIENTOS EN EL MUNICIPIO DE MORALES</t>
  </si>
  <si>
    <t>FORMULACION DEL PLAN DE SANEAMIENTO Y MANEJO DE VERTIMIENTOS EN EL MUNICIPIO DE ROSAS</t>
  </si>
  <si>
    <t>FORMULACION DEL PLAN DE SANEAMIENTO Y MANEJO DE VERTIMIENTOS EN EL MUNICIPIO DE SAN SEBASTIAN</t>
  </si>
  <si>
    <t>FORMULACION DEL PLAN DE SANEAMIENTO Y MANEJO DE VERTIMIENTOS EN EL MUNICIPIO DE SOTARÁ</t>
  </si>
  <si>
    <t>SOTARÁ</t>
  </si>
  <si>
    <t>FORMULACION DEL PLAN DE SANEAMIENTO Y MANEJO DE VERTIMIENTOS EN EL MUNICIPIO DE TOTORÓ</t>
  </si>
  <si>
    <t>Apoyar la formulación de 15  Planes de Uso Eficiente y Ahorro del Agua   -PUEAA</t>
  </si>
  <si>
    <t xml:space="preserve">Número Planes de Uso Eficiente y Ahorro del Agua   -PUEAA que se apoya su formulación </t>
  </si>
  <si>
    <t>FORMULACION DE PLAN DE AHORRO Y USO EFICIENTE DE AGUA DEL MUNICIPIO DE GUACHENÉ</t>
  </si>
  <si>
    <t>FORMULACION DE PLAN DE AHORRO Y USO EFICIENTE DE AGUA DEL MUNICIPIO DE GUAPI</t>
  </si>
  <si>
    <t>COSTA PACIFICA</t>
  </si>
  <si>
    <t>FORMULACION DE PLAN DE AHORRO Y USO EFICIENTE DE AGUA DEL MUNICIPIO DE LA SIERRA</t>
  </si>
  <si>
    <t>LA SIERRA</t>
  </si>
  <si>
    <t>FORMULACION DE PLAN DE AHORRO Y USO EFICIENTE DE AGUA DEL MUNICIPIO DE LA VEGA</t>
  </si>
  <si>
    <t>FORMULACION DE PLAN DE AHORRO Y USO EFICIENTE DE AGUA DEL MUNICIPIO DE LOPEZ DE MICAY</t>
  </si>
  <si>
    <t>LOPEZ DE MICAY</t>
  </si>
  <si>
    <t>FORMULACION DE PLAN DE AHORRO Y USO EFICIENTE DE AGUA DEL MUNICIPIO DE PADILLA</t>
  </si>
  <si>
    <t>FORMULACION DE PLAN DE AHORRO Y USO EFICIENTE DE AGUA DEL MUNICIPIO DE PAEZ</t>
  </si>
  <si>
    <t>FORMULACION DE PLAN DE AHORRO Y USO EFICIENTE DE AGUA DEL MUNICIPIO DE PUERTO TEJADA</t>
  </si>
  <si>
    <t>FORMULACION DE PLAN DE AHORRO Y USO EFICIENTE DE AGUA DEL MUNICIPIO DE ROSAS</t>
  </si>
  <si>
    <t>FORMULACION DE PLAN DE AHORRO Y USO EFICIENTE DE AGUA DEL MUNICIPIO DESUAREZ</t>
  </si>
  <si>
    <t xml:space="preserve">Apoyar la formulación de 3 Planes de Gestión Integral de residuos Sólidos - PGIRS </t>
  </si>
  <si>
    <t xml:space="preserve">Número de Planes de Gestión Integral de residuos Sólidos - PGIRS - apoyados en su formulación </t>
  </si>
  <si>
    <t>FORMULACION PLAN DE GESTIÓN INTEGRAL DE RESIDUOS SÓLIDOS EN EL MUNICIPIO DE LA SIERRA</t>
  </si>
  <si>
    <t>FORMULACION PLAN DE GESTIÓN INTEGRAL DE RESIDUOS SÓLIDOS EN EL MUNICIPIO DE PUERTO TEJADA</t>
  </si>
  <si>
    <t>FORMULACION PLAN DE GESTIÓN INTEGRAL DE RESIDUOS SÓLIDOS EN EL MUNICIPIO DE PIENDAMÓ</t>
  </si>
  <si>
    <t>PIENDAMÓ</t>
  </si>
  <si>
    <t>Incrementar en 2%  la cobertura de acueducto</t>
  </si>
  <si>
    <t xml:space="preserve">Porcentaje de cobertura de acueducto incrementado </t>
  </si>
  <si>
    <t>Infraestructura de acueducto y alcantarillado</t>
  </si>
  <si>
    <t xml:space="preserve">Contribuir con la inversión  en obras de  infraestructura de los sistemas de acueducto, alcantarillado y aseo, como soporte físico para la prestación adecuada  del servicio  </t>
  </si>
  <si>
    <t>Beneficiar a 6.000 nuevas personas con el servicio de acueducto en el área urbana</t>
  </si>
  <si>
    <t xml:space="preserve">Número de nuevas personas con el servicio de acueducto en el área urbana beneficiadas </t>
  </si>
  <si>
    <t>MEJORAMIENTO ACUEDUCTO PEDREGAL</t>
  </si>
  <si>
    <t>TANQUE DE ALMACENAMIENTO PPAL-TANQUE DE ALMACENAMIENTO SAN ANTONIO TA1-TANQUE DE ALMACENAMIENTO BELEN BAJO TA2 TANQUE DE ALM. BELEN BAJO TA3-TANQUE DE ALM. BETANIA TA4 Y TA5-TANQUE DE ALM. PALMICHAL TA6- TANQUE DE ALM. EL TABOR TA7- TANQUE DE ALM. AGUA BLANCA TA8- TANQUE DE ALM. AGUA BLANCA TA9-TANQUE DE ALM. ALTO DE TOPA TA10- TANQUE DE ALM. LA FLORESTA TA11- TANQUE DE ALM. PEDREGAL TA12-TANQUE  DE ALM. EL CAUCHITO TA14- TANQUE DE ALM. LA MANGA TA15- CAMARAS DE QUIEBRE TIPO 2 Y 5- LINEAS DE ADUCCIÓN ,CONDUCCION Y DISTRIBUCION-VIADUCTOS</t>
  </si>
  <si>
    <t>Beneficiar a 25.000 nuevas personas con el servicio de acueducto en la zona rural</t>
  </si>
  <si>
    <t>Número de nuevas personas con el servicio de acueducto en la zona rural beneficiadas</t>
  </si>
  <si>
    <t>CONSTRUCCION DE OBRAS DE OPTIMIZACION Y PLANTA DE TRATAMIENTO DE AGUA POTABLE DEL SISTEMA DE ACUEDUCTO INTERVEREDAL ZONA NORTE, MUNICIPIO DE SANTANDER DE QUILICHAO</t>
  </si>
  <si>
    <t>ROBERTH HORMIGA (Subgerente Técnico)
KAROL GIRÓN
(Prof. de Apoyo)
Profesional Universitaria codigo 219 grado 02</t>
  </si>
  <si>
    <t>Incrementar en 0.5%  la cobertura de alcantarillado</t>
  </si>
  <si>
    <t xml:space="preserve">Porcentaje de cobertura de alcantarillado incrementado  </t>
  </si>
  <si>
    <t>Beneficiar a 4.500 nuevas personas con el servicio de alcantarillado en el área urbana</t>
  </si>
  <si>
    <t>Número de nuevas personas con el servicio de alcantarillado en el área urbana beneficiadas</t>
  </si>
  <si>
    <t>CONSTRUCCION OBRAS DE OPTIMIZACION Y AMPLIACION DEL SISTEMA DE ALCANTARILLADO SANITARIO Y PLUVIAL DE LA CABECERA MUNICIPAL DE BOLIVAR - CAUCA</t>
  </si>
  <si>
    <t>OBRAS DE OPTIMIZACIÓN Y AMPLIACIÓN ALCANTARILLADO SANITARIO Y OBRAS ALCANTARILLADO PLUVIAL</t>
  </si>
  <si>
    <t>ROBERTH HORMIGA (Subgerente Técnico)
Libre nombramiento y Remoción
HELMAN MOLANO
(Prof. de Apoyo)
Contrato de Prestación de servicios</t>
  </si>
  <si>
    <t xml:space="preserve">Beneficiar a 4000  nuevas personas con acceso a una solución de alcantarillado en la  zona rural </t>
  </si>
  <si>
    <t>Número de nuevas personas con acceso a una solución de alcantarillado en la zona rural beneficiadas</t>
  </si>
  <si>
    <t>CONSTRUCCIÓN DE SOLUCIONES INDIVIDUALES DE EVACUACIÓN Y TRATAMIENTO DE EXCRETAS PARA FAMILIAS VULNERABLES DE LA ZONA CENTRO DEL MUNICIPIO DE SOTARÁ</t>
  </si>
  <si>
    <t>53 BATERIAS SANITARIAS CON SISTEMA DE TRATAMIENTO</t>
  </si>
  <si>
    <t>CONSTRUCCION DE REDES DE RECOLECCION DE ALCANTARILLADO SANITARIO DE SECTOR DE CAMBALACHE, VEREDA SAN PEDRO EN LA CABECERA MUNICIPAL DE SANTANDER DE QUILICHAO.</t>
  </si>
  <si>
    <t>El proyecto incluye la construcción de 1.500 ml de tubería de 200 mm pvc alcantarillado, construcción de 30 cámaras de inspección y la conexión de  85 domiciliarias.  Igualmente se realizara la construcción de dos sistema individuales de tratamiento de aguas residuales para dos viviendas que están por debajo de la cota de servicio de alcantarillado. Las redes a construir se conectaran al sistema de alcantarillado existente de la cabecera municipal de Santander de Quilichao en la cámara CM 32 en la cota 1.200 m</t>
  </si>
  <si>
    <t>PLAN DE ACCIÓN 2018  AJUSTADO</t>
  </si>
  <si>
    <t>DEPENDENCIA RESPONSABLE: EMCASERVICIOS S.A ESP</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</si>
</sst>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 #,##0_);_(&quot;$&quot;\ * \(#,##0\);_(&quot;$&quot;\ * &quot;-&quot;_);_(@_)"/>
    <numFmt numFmtId="43" formatCode="_(* #,##0.00_);_(* \(#,##0.00\);_(* &quot;-&quot;??_);_(@_)"/>
    <numFmt numFmtId="164" formatCode="_-* #,##0.00\ _€_-;\-* #,##0.00\ _€_-;_-* &quot;-&quot;??\ _€_-;_-@_-"/>
    <numFmt numFmtId="165" formatCode="_(&quot;$&quot;* #,##0.00_);_(&quot;$&quot;* \(#,##0.00\);_(&quot;$&quot;* &quot;-&quot;??_);_(@_)"/>
    <numFmt numFmtId="166" formatCode="_-* #,##0.00_-;\-* #,##0.00_-;_-* &quot;-&quot;??_-;_-@_-"/>
    <numFmt numFmtId="167" formatCode="0.0%"/>
    <numFmt numFmtId="168" formatCode="0.000%"/>
    <numFmt numFmtId="169" formatCode="0.000"/>
    <numFmt numFmtId="170" formatCode="0.0"/>
    <numFmt numFmtId="171" formatCode="_(* #,##0_);_(* \(#,##0\);_(* &quot;-&quot;??_);_(@_)"/>
  </numFmts>
  <fonts count="66" x14ac:knownFonts="1">
    <font>
      <sz val="11"/>
      <color theme="1"/>
      <name val="Calibri"/>
      <family val="2"/>
      <scheme val="minor"/>
    </font>
    <font>
      <sz val="11"/>
      <color theme="1"/>
      <name val="Calibri"/>
      <family val="2"/>
      <scheme val="minor"/>
    </font>
    <font>
      <sz val="11"/>
      <color rgb="FFFF0000"/>
      <name val="Calibri"/>
      <family val="2"/>
      <scheme val="minor"/>
    </font>
    <font>
      <sz val="14"/>
      <name val="Arial"/>
      <family val="2"/>
    </font>
    <font>
      <sz val="11"/>
      <name val="Calibri"/>
      <family val="2"/>
      <scheme val="minor"/>
    </font>
    <font>
      <b/>
      <sz val="14"/>
      <name val="Arial"/>
      <family val="2"/>
    </font>
    <font>
      <sz val="10"/>
      <name val="Arial"/>
      <family val="2"/>
    </font>
    <font>
      <b/>
      <sz val="11"/>
      <name val="Calibri"/>
      <family val="2"/>
      <scheme val="minor"/>
    </font>
    <font>
      <b/>
      <sz val="10"/>
      <name val="Calibri"/>
      <family val="2"/>
      <scheme val="minor"/>
    </font>
    <font>
      <sz val="11"/>
      <name val="Calibri"/>
      <family val="2"/>
    </font>
    <font>
      <sz val="11"/>
      <color rgb="FF000000"/>
      <name val="Calibri"/>
      <family val="2"/>
    </font>
    <font>
      <b/>
      <sz val="11"/>
      <color rgb="FF000000"/>
      <name val="Calibri"/>
      <family val="2"/>
    </font>
    <font>
      <u/>
      <sz val="11"/>
      <color theme="1"/>
      <name val="Calibri"/>
      <family val="2"/>
      <scheme val="minor"/>
    </font>
    <font>
      <sz val="11"/>
      <color theme="1"/>
      <name val="Calibri"/>
      <family val="2"/>
    </font>
    <font>
      <sz val="9"/>
      <color theme="1"/>
      <name val="Calibri"/>
      <family val="2"/>
      <scheme val="minor"/>
    </font>
    <font>
      <sz val="11"/>
      <color rgb="FF000000"/>
      <name val="Calibri"/>
      <family val="2"/>
      <scheme val="minor"/>
    </font>
    <font>
      <sz val="10"/>
      <color indexed="10"/>
      <name val="Arial"/>
      <family val="2"/>
    </font>
    <font>
      <sz val="9"/>
      <color indexed="81"/>
      <name val="Tahoma"/>
      <family val="2"/>
    </font>
    <font>
      <sz val="8"/>
      <color indexed="81"/>
      <name val="Tahoma"/>
      <family val="2"/>
    </font>
    <font>
      <b/>
      <sz val="8"/>
      <color indexed="81"/>
      <name val="Tahoma"/>
      <family val="2"/>
    </font>
    <font>
      <b/>
      <sz val="9"/>
      <color indexed="81"/>
      <name val="Tahoma"/>
      <family val="2"/>
    </font>
    <font>
      <b/>
      <sz val="10"/>
      <color indexed="8"/>
      <name val="Calibri"/>
      <family val="2"/>
      <scheme val="minor"/>
    </font>
    <font>
      <b/>
      <sz val="10"/>
      <color rgb="FF000000"/>
      <name val="Calibri"/>
      <family val="2"/>
      <scheme val="minor"/>
    </font>
    <font>
      <b/>
      <sz val="10"/>
      <color rgb="FFFF0000"/>
      <name val="Calibri"/>
      <family val="2"/>
      <scheme val="minor"/>
    </font>
    <font>
      <b/>
      <sz val="10"/>
      <color theme="1"/>
      <name val="Calibri"/>
      <family val="2"/>
      <scheme val="minor"/>
    </font>
    <font>
      <b/>
      <sz val="11"/>
      <color theme="1"/>
      <name val="Calibri"/>
      <family val="2"/>
      <scheme val="minor"/>
    </font>
    <font>
      <b/>
      <sz val="14"/>
      <color theme="1"/>
      <name val="Calibri"/>
      <family val="2"/>
      <scheme val="minor"/>
    </font>
    <font>
      <u/>
      <sz val="10"/>
      <name val="Arial"/>
      <family val="2"/>
    </font>
    <font>
      <b/>
      <sz val="10"/>
      <name val="Arial"/>
      <family val="2"/>
    </font>
    <font>
      <b/>
      <sz val="8"/>
      <name val="Calibri"/>
      <family val="2"/>
      <scheme val="minor"/>
    </font>
    <font>
      <b/>
      <sz val="8"/>
      <color indexed="8"/>
      <name val="Calibri"/>
      <family val="2"/>
      <scheme val="minor"/>
    </font>
    <font>
      <b/>
      <sz val="8"/>
      <color rgb="FF000000"/>
      <name val="Calibri"/>
      <family val="2"/>
    </font>
    <font>
      <sz val="8"/>
      <color rgb="FFFF0000"/>
      <name val="Calibri"/>
      <family val="2"/>
    </font>
    <font>
      <b/>
      <sz val="8"/>
      <color theme="1"/>
      <name val="Calibri"/>
      <family val="2"/>
      <scheme val="minor"/>
    </font>
    <font>
      <sz val="10"/>
      <color theme="1"/>
      <name val="Arial"/>
      <family val="2"/>
    </font>
    <font>
      <sz val="10"/>
      <color indexed="8"/>
      <name val="Arial"/>
      <family val="2"/>
    </font>
    <font>
      <sz val="11"/>
      <color indexed="8"/>
      <name val="Calibri"/>
      <family val="2"/>
      <scheme val="minor"/>
    </font>
    <font>
      <strike/>
      <sz val="10"/>
      <name val="Arial"/>
      <family val="2"/>
    </font>
    <font>
      <sz val="10"/>
      <color rgb="FFFFFF00"/>
      <name val="Arial"/>
      <family val="2"/>
    </font>
    <font>
      <sz val="10"/>
      <color rgb="FF002060"/>
      <name val="Arial"/>
      <family val="2"/>
    </font>
    <font>
      <sz val="10"/>
      <color rgb="FFFF0000"/>
      <name val="Arial"/>
      <family val="2"/>
    </font>
    <font>
      <sz val="10"/>
      <color theme="5"/>
      <name val="Arial"/>
      <family val="2"/>
    </font>
    <font>
      <b/>
      <sz val="10"/>
      <color theme="1"/>
      <name val="Arial"/>
      <family val="2"/>
    </font>
    <font>
      <sz val="11"/>
      <name val="Arial"/>
      <family val="2"/>
    </font>
    <font>
      <sz val="10"/>
      <name val="Calibri"/>
      <family val="2"/>
      <scheme val="minor"/>
    </font>
    <font>
      <sz val="10"/>
      <color indexed="8"/>
      <name val="Calibri"/>
      <family val="2"/>
      <scheme val="minor"/>
    </font>
    <font>
      <sz val="10"/>
      <color rgb="FF000000"/>
      <name val="Calibri"/>
      <family val="2"/>
      <scheme val="minor"/>
    </font>
    <font>
      <sz val="10"/>
      <color rgb="FFFF0000"/>
      <name val="Calibri"/>
      <family val="2"/>
      <scheme val="minor"/>
    </font>
    <font>
      <sz val="10"/>
      <color theme="1"/>
      <name val="Calibri"/>
      <family val="2"/>
      <scheme val="minor"/>
    </font>
    <font>
      <sz val="10.5"/>
      <color theme="1"/>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0.5"/>
      <name val="Calibri"/>
      <family val="2"/>
      <scheme val="minor"/>
    </font>
    <font>
      <b/>
      <sz val="14"/>
      <name val="Calibri"/>
      <family val="2"/>
      <scheme val="minor"/>
    </font>
    <font>
      <b/>
      <sz val="11"/>
      <name val="Calibri"/>
      <family val="2"/>
    </font>
    <font>
      <sz val="10"/>
      <name val="Calibri"/>
      <family val="2"/>
    </font>
    <font>
      <sz val="10"/>
      <color rgb="FF000000"/>
      <name val="Calibri"/>
      <family val="2"/>
    </font>
    <font>
      <sz val="10"/>
      <color rgb="FFFF0000"/>
      <name val="Calibri"/>
      <family val="2"/>
    </font>
    <font>
      <sz val="10"/>
      <color indexed="10"/>
      <name val="Calibri"/>
      <family val="2"/>
    </font>
    <font>
      <sz val="7"/>
      <color theme="1"/>
      <name val="Calibri"/>
      <family val="2"/>
      <scheme val="minor"/>
    </font>
    <font>
      <sz val="8"/>
      <color theme="1"/>
      <name val="Calibri"/>
      <family val="2"/>
      <scheme val="minor"/>
    </font>
    <font>
      <sz val="12"/>
      <name val="Calibri"/>
      <family val="2"/>
      <scheme val="minor"/>
    </font>
    <font>
      <b/>
      <sz val="12"/>
      <color indexed="81"/>
      <name val="Tahoma"/>
      <family val="2"/>
    </font>
    <font>
      <sz val="12"/>
      <color indexed="81"/>
      <name val="Tahoma"/>
      <family val="2"/>
    </font>
    <font>
      <sz val="10"/>
      <color indexed="81"/>
      <name val="Tahoma"/>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rgb="FFFF9900"/>
      </patternFill>
    </fill>
    <fill>
      <patternFill patternType="solid">
        <fgColor rgb="FFFFFFFF"/>
        <bgColor rgb="FFFFFFFF"/>
      </patternFill>
    </fill>
    <fill>
      <patternFill patternType="solid">
        <fgColor rgb="FFFFFF00"/>
        <bgColor rgb="FFFFFF00"/>
      </patternFill>
    </fill>
    <fill>
      <patternFill patternType="solid">
        <fgColor rgb="FFFFFF00"/>
        <bgColor rgb="FF9BBB59"/>
      </patternFill>
    </fill>
    <fill>
      <patternFill patternType="solid">
        <fgColor rgb="FFFFFF00"/>
        <bgColor rgb="FFFBD4B4"/>
      </patternFill>
    </fill>
    <fill>
      <patternFill patternType="solid">
        <fgColor theme="6" tint="0.79998168889431442"/>
        <bgColor rgb="FFFFFFFF"/>
      </patternFill>
    </fill>
    <fill>
      <patternFill patternType="solid">
        <fgColor theme="6" tint="0.79998168889431442"/>
        <bgColor rgb="FFD8D8D8"/>
      </patternFill>
    </fill>
    <fill>
      <patternFill patternType="solid">
        <fgColor theme="6" tint="0.79998168889431442"/>
        <bgColor indexed="64"/>
      </patternFill>
    </fill>
    <fill>
      <patternFill patternType="solid">
        <fgColor theme="6" tint="0.79998168889431442"/>
        <bgColor rgb="FFBFBFBF"/>
      </patternFill>
    </fill>
    <fill>
      <patternFill patternType="solid">
        <fgColor theme="0" tint="-0.249977111117893"/>
        <bgColor indexed="64"/>
      </patternFill>
    </fill>
  </fills>
  <borders count="30">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rgb="FF0070C0"/>
      </bottom>
      <diagonal/>
    </border>
    <border>
      <left style="thin">
        <color auto="1"/>
      </left>
      <right style="thin">
        <color auto="1"/>
      </right>
      <top style="double">
        <color rgb="FF0070C0"/>
      </top>
      <bottom style="thin">
        <color auto="1"/>
      </bottom>
      <diagonal/>
    </border>
    <border>
      <left style="thin">
        <color indexed="64"/>
      </left>
      <right style="thin">
        <color indexed="64"/>
      </right>
      <top style="thin">
        <color indexed="64"/>
      </top>
      <bottom style="double">
        <color indexed="64"/>
      </bottom>
      <diagonal/>
    </border>
    <border>
      <left style="thin">
        <color auto="1"/>
      </left>
      <right style="thin">
        <color indexed="64"/>
      </right>
      <top/>
      <bottom style="double">
        <color indexed="64"/>
      </bottom>
      <diagonal/>
    </border>
    <border>
      <left style="thin">
        <color auto="1"/>
      </left>
      <right style="thin">
        <color auto="1"/>
      </right>
      <top style="double">
        <color indexed="64"/>
      </top>
      <bottom style="thin">
        <color auto="1"/>
      </bottom>
      <diagonal/>
    </border>
    <border>
      <left style="thin">
        <color auto="1"/>
      </left>
      <right style="thin">
        <color auto="1"/>
      </right>
      <top style="thin">
        <color auto="1"/>
      </top>
      <bottom style="medium">
        <color indexed="64"/>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13">
    <xf numFmtId="0" fontId="0" fillId="0" borderId="0"/>
    <xf numFmtId="43"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6" fontId="36" fillId="0" borderId="0" applyFont="0" applyFill="0" applyBorder="0" applyAlignment="0" applyProtection="0"/>
    <xf numFmtId="0" fontId="6" fillId="0" borderId="0"/>
  </cellStyleXfs>
  <cellXfs count="649">
    <xf numFmtId="0" fontId="0" fillId="0" borderId="0" xfId="0"/>
    <xf numFmtId="0" fontId="3" fillId="0" borderId="0" xfId="0" applyFont="1" applyAlignment="1">
      <alignment horizontal="center"/>
    </xf>
    <xf numFmtId="0" fontId="0" fillId="0" borderId="0" xfId="1" applyNumberFormat="1" applyFont="1" applyAlignment="1">
      <alignment horizontal="center"/>
    </xf>
    <xf numFmtId="0" fontId="0" fillId="0" borderId="0" xfId="1" applyNumberFormat="1" applyFont="1"/>
    <xf numFmtId="0" fontId="0" fillId="0" borderId="0" xfId="1" applyNumberFormat="1" applyFont="1" applyAlignment="1">
      <alignment horizontal="center" vertical="center"/>
    </xf>
    <xf numFmtId="3" fontId="0" fillId="0" borderId="0" xfId="0" applyNumberFormat="1" applyFill="1" applyAlignment="1">
      <alignment vertical="center"/>
    </xf>
    <xf numFmtId="0" fontId="4" fillId="2" borderId="0" xfId="1" applyNumberFormat="1" applyFont="1" applyFill="1"/>
    <xf numFmtId="0" fontId="4" fillId="2" borderId="0" xfId="1" applyNumberFormat="1" applyFont="1" applyFill="1" applyAlignment="1">
      <alignment vertical="center"/>
    </xf>
    <xf numFmtId="0" fontId="3"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xf>
    <xf numFmtId="3" fontId="0" fillId="0" borderId="5"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1" applyNumberFormat="1" applyFont="1" applyFill="1" applyBorder="1" applyAlignment="1">
      <alignment horizontal="center" vertical="center"/>
    </xf>
    <xf numFmtId="3" fontId="0" fillId="0" borderId="2" xfId="1" applyNumberFormat="1" applyFont="1" applyFill="1" applyBorder="1" applyAlignment="1">
      <alignment vertical="center"/>
    </xf>
    <xf numFmtId="0" fontId="0" fillId="0" borderId="2" xfId="1" applyNumberFormat="1" applyFont="1" applyFill="1" applyBorder="1" applyAlignment="1">
      <alignment vertical="center"/>
    </xf>
    <xf numFmtId="0" fontId="4" fillId="0" borderId="2" xfId="1" applyNumberFormat="1" applyFont="1" applyFill="1" applyBorder="1" applyAlignment="1">
      <alignment horizontal="left" vertical="top" wrapText="1"/>
    </xf>
    <xf numFmtId="0" fontId="0" fillId="0" borderId="5" xfId="0" applyFont="1" applyFill="1" applyBorder="1" applyAlignment="1">
      <alignment horizontal="left" vertical="top" wrapText="1"/>
    </xf>
    <xf numFmtId="0" fontId="10" fillId="0" borderId="5" xfId="0" applyFont="1" applyFill="1" applyBorder="1" applyAlignment="1">
      <alignment horizontal="left" vertical="top" wrapText="1"/>
    </xf>
    <xf numFmtId="3" fontId="0" fillId="0" borderId="5" xfId="0" applyNumberFormat="1" applyFont="1" applyFill="1" applyBorder="1" applyAlignment="1">
      <alignment horizontal="left" vertical="top"/>
    </xf>
    <xf numFmtId="3" fontId="4" fillId="0" borderId="2" xfId="1" applyNumberFormat="1" applyFont="1" applyFill="1" applyBorder="1" applyAlignment="1">
      <alignment horizontal="center" vertical="center" wrapText="1"/>
    </xf>
    <xf numFmtId="0" fontId="4" fillId="0" borderId="2" xfId="1" applyNumberFormat="1" applyFont="1" applyFill="1" applyBorder="1" applyAlignment="1">
      <alignment horizontal="left" vertical="center" wrapText="1"/>
    </xf>
    <xf numFmtId="0" fontId="4" fillId="0" borderId="2" xfId="1" applyNumberFormat="1" applyFont="1" applyFill="1" applyBorder="1" applyAlignment="1">
      <alignment horizontal="center" vertical="center" wrapText="1"/>
    </xf>
    <xf numFmtId="3" fontId="0" fillId="0" borderId="2" xfId="0" applyNumberFormat="1" applyFont="1" applyFill="1" applyBorder="1" applyAlignment="1">
      <alignment horizontal="left" vertical="center"/>
    </xf>
    <xf numFmtId="3" fontId="15" fillId="0" borderId="2" xfId="0" applyNumberFormat="1" applyFont="1" applyFill="1" applyBorder="1" applyAlignment="1">
      <alignment horizontal="center" vertical="center"/>
    </xf>
    <xf numFmtId="0" fontId="16" fillId="0" borderId="0" xfId="0" applyFont="1" applyAlignment="1"/>
    <xf numFmtId="0" fontId="0" fillId="0" borderId="0" xfId="1" applyNumberFormat="1" applyFont="1" applyFill="1"/>
    <xf numFmtId="0" fontId="0" fillId="0" borderId="0" xfId="1" applyNumberFormat="1" applyFont="1" applyFill="1" applyAlignment="1">
      <alignment vertical="center"/>
    </xf>
    <xf numFmtId="0" fontId="9" fillId="0" borderId="2" xfId="0" applyFont="1" applyFill="1" applyBorder="1" applyAlignment="1">
      <alignment horizontal="left" vertical="top" wrapText="1"/>
    </xf>
    <xf numFmtId="0" fontId="0" fillId="0" borderId="0" xfId="1" applyNumberFormat="1" applyFont="1" applyBorder="1"/>
    <xf numFmtId="0" fontId="0" fillId="0" borderId="0" xfId="1" applyNumberFormat="1" applyFont="1" applyBorder="1" applyAlignment="1">
      <alignment horizontal="center" vertical="center"/>
    </xf>
    <xf numFmtId="0" fontId="3" fillId="0" borderId="0" xfId="0" applyFont="1" applyFill="1" applyAlignment="1">
      <alignment horizontal="center"/>
    </xf>
    <xf numFmtId="0" fontId="0" fillId="0" borderId="0" xfId="1" applyNumberFormat="1" applyFont="1" applyAlignment="1">
      <alignment vertical="center"/>
    </xf>
    <xf numFmtId="3" fontId="0" fillId="2" borderId="0" xfId="1" applyNumberFormat="1" applyFont="1" applyFill="1" applyBorder="1" applyAlignment="1">
      <alignment vertical="center"/>
    </xf>
    <xf numFmtId="3" fontId="0" fillId="0" borderId="2" xfId="0" applyNumberFormat="1" applyFont="1" applyFill="1" applyBorder="1" applyAlignment="1">
      <alignment vertical="center"/>
    </xf>
    <xf numFmtId="3" fontId="0" fillId="0" borderId="5" xfId="0" applyNumberFormat="1" applyFont="1" applyFill="1" applyBorder="1" applyAlignment="1">
      <alignment vertical="center"/>
    </xf>
    <xf numFmtId="3" fontId="26" fillId="0" borderId="0" xfId="1" applyNumberFormat="1" applyFont="1" applyBorder="1" applyAlignment="1">
      <alignment vertical="center"/>
    </xf>
    <xf numFmtId="0" fontId="4" fillId="0" borderId="0" xfId="1" applyNumberFormat="1" applyFont="1" applyFill="1"/>
    <xf numFmtId="0" fontId="5" fillId="0" borderId="0" xfId="0" applyFont="1" applyFill="1" applyAlignment="1">
      <alignment horizontal="center"/>
    </xf>
    <xf numFmtId="3" fontId="9" fillId="0" borderId="5" xfId="0" applyNumberFormat="1" applyFont="1" applyFill="1" applyBorder="1" applyAlignment="1">
      <alignment horizontal="center" vertical="center" wrapText="1"/>
    </xf>
    <xf numFmtId="9" fontId="9"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xf>
    <xf numFmtId="10" fontId="9" fillId="0" borderId="5"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3" fontId="15" fillId="0" borderId="2" xfId="0" applyNumberFormat="1" applyFont="1" applyFill="1" applyBorder="1" applyAlignment="1">
      <alignment vertical="center"/>
    </xf>
    <xf numFmtId="0" fontId="4" fillId="0" borderId="2" xfId="0" applyFont="1" applyFill="1" applyBorder="1" applyAlignment="1">
      <alignment horizontal="center" vertical="center"/>
    </xf>
    <xf numFmtId="0" fontId="4" fillId="0" borderId="2" xfId="1" applyNumberFormat="1" applyFont="1" applyFill="1" applyBorder="1" applyAlignment="1">
      <alignment vertical="center" wrapText="1"/>
    </xf>
    <xf numFmtId="0" fontId="9" fillId="0" borderId="9" xfId="0" applyFont="1" applyFill="1" applyBorder="1" applyAlignment="1">
      <alignment horizontal="center" vertical="center" wrapText="1"/>
    </xf>
    <xf numFmtId="0" fontId="9" fillId="0" borderId="2" xfId="0"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0" fillId="0" borderId="5" xfId="0" applyFont="1" applyFill="1" applyBorder="1" applyAlignment="1">
      <alignment vertical="top" wrapText="1"/>
    </xf>
    <xf numFmtId="0" fontId="0" fillId="0" borderId="2" xfId="1" applyNumberFormat="1" applyFont="1" applyFill="1" applyBorder="1" applyAlignment="1">
      <alignment vertical="center" wrapText="1"/>
    </xf>
    <xf numFmtId="0" fontId="0" fillId="0" borderId="5" xfId="0" applyFont="1" applyFill="1" applyBorder="1" applyAlignment="1">
      <alignment vertical="center" wrapText="1"/>
    </xf>
    <xf numFmtId="0" fontId="0" fillId="0" borderId="5" xfId="0" applyFont="1" applyFill="1" applyBorder="1" applyAlignment="1">
      <alignment horizontal="center" vertical="center" wrapText="1"/>
    </xf>
    <xf numFmtId="0" fontId="0" fillId="0" borderId="1" xfId="1" applyNumberFormat="1" applyFont="1" applyFill="1" applyBorder="1" applyAlignment="1">
      <alignment vertical="center"/>
    </xf>
    <xf numFmtId="0" fontId="0" fillId="0" borderId="2" xfId="1" applyNumberFormat="1" applyFont="1" applyFill="1" applyBorder="1" applyAlignment="1">
      <alignment horizontal="left" vertical="center" wrapText="1"/>
    </xf>
    <xf numFmtId="3" fontId="0" fillId="0" borderId="0" xfId="1" applyNumberFormat="1" applyFont="1" applyFill="1" applyAlignment="1">
      <alignment vertical="center"/>
    </xf>
    <xf numFmtId="0" fontId="14" fillId="0" borderId="2" xfId="1" applyNumberFormat="1" applyFont="1" applyFill="1" applyBorder="1" applyAlignment="1">
      <alignment vertical="center" wrapText="1"/>
    </xf>
    <xf numFmtId="9" fontId="0" fillId="0" borderId="2" xfId="1" applyNumberFormat="1" applyFont="1" applyFill="1" applyBorder="1" applyAlignment="1">
      <alignment horizontal="center" vertical="center"/>
    </xf>
    <xf numFmtId="0" fontId="0" fillId="0" borderId="5" xfId="0" applyFont="1" applyFill="1" applyBorder="1" applyAlignment="1">
      <alignment horizontal="center" vertical="center"/>
    </xf>
    <xf numFmtId="3" fontId="4" fillId="0" borderId="2" xfId="0" applyNumberFormat="1" applyFont="1" applyFill="1" applyBorder="1" applyAlignment="1">
      <alignment vertical="center" wrapText="1"/>
    </xf>
    <xf numFmtId="0" fontId="0" fillId="0" borderId="2" xfId="1" applyNumberFormat="1" applyFont="1" applyFill="1" applyBorder="1" applyAlignment="1">
      <alignment horizontal="center" vertical="center" wrapText="1"/>
    </xf>
    <xf numFmtId="3" fontId="0" fillId="0" borderId="2" xfId="0" applyNumberFormat="1" applyFill="1" applyBorder="1" applyAlignment="1">
      <alignment vertical="center"/>
    </xf>
    <xf numFmtId="0" fontId="0" fillId="0" borderId="6" xfId="0" applyFont="1" applyFill="1" applyBorder="1" applyAlignment="1">
      <alignment horizontal="left" vertical="top" wrapText="1"/>
    </xf>
    <xf numFmtId="0" fontId="0" fillId="0" borderId="2" xfId="0" applyFont="1" applyFill="1" applyBorder="1" applyAlignment="1">
      <alignment horizontal="left" vertical="top" wrapText="1"/>
    </xf>
    <xf numFmtId="3" fontId="0" fillId="0" borderId="7" xfId="0" applyNumberFormat="1" applyFont="1" applyFill="1" applyBorder="1" applyAlignment="1">
      <alignment horizontal="center" vertical="top" wrapText="1"/>
    </xf>
    <xf numFmtId="0" fontId="0" fillId="0" borderId="6" xfId="0" applyFont="1" applyFill="1" applyBorder="1" applyAlignment="1">
      <alignment vertical="top" wrapText="1"/>
    </xf>
    <xf numFmtId="0" fontId="0" fillId="0" borderId="2" xfId="1" applyNumberFormat="1" applyFont="1" applyFill="1" applyBorder="1" applyAlignment="1">
      <alignment vertical="top"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3" fontId="0" fillId="0" borderId="7"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9" fillId="0" borderId="2" xfId="0" applyFont="1" applyFill="1" applyBorder="1" applyAlignment="1">
      <alignment horizontal="left" vertical="center" wrapText="1"/>
    </xf>
    <xf numFmtId="3" fontId="0" fillId="0" borderId="2" xfId="1" applyNumberFormat="1" applyFont="1" applyFill="1" applyBorder="1" applyAlignment="1">
      <alignment horizontal="center" vertical="center"/>
    </xf>
    <xf numFmtId="3" fontId="0" fillId="0" borderId="5" xfId="0" applyNumberFormat="1" applyFont="1" applyFill="1" applyBorder="1" applyAlignment="1">
      <alignment horizontal="center" vertical="top" wrapText="1"/>
    </xf>
    <xf numFmtId="0" fontId="10" fillId="0" borderId="5" xfId="0" applyFont="1" applyFill="1" applyBorder="1" applyAlignment="1">
      <alignment vertical="top" wrapText="1"/>
    </xf>
    <xf numFmtId="3" fontId="0" fillId="0" borderId="5" xfId="0" applyNumberFormat="1" applyFont="1" applyFill="1" applyBorder="1" applyAlignment="1">
      <alignment horizontal="left" vertical="center" wrapText="1"/>
    </xf>
    <xf numFmtId="3" fontId="0" fillId="0" borderId="5" xfId="0" applyNumberFormat="1" applyFont="1" applyFill="1" applyBorder="1" applyAlignment="1">
      <alignment horizontal="left" vertical="top" wrapText="1"/>
    </xf>
    <xf numFmtId="0" fontId="0" fillId="0" borderId="5" xfId="0" applyFont="1" applyFill="1" applyBorder="1" applyAlignment="1">
      <alignment horizontal="center" vertical="top" wrapText="1"/>
    </xf>
    <xf numFmtId="0" fontId="0" fillId="0" borderId="0" xfId="0" applyFont="1" applyFill="1" applyAlignment="1">
      <alignment horizontal="left" vertical="top" wrapText="1"/>
    </xf>
    <xf numFmtId="0" fontId="10" fillId="0" borderId="0" xfId="0" applyFont="1" applyFill="1" applyAlignment="1">
      <alignment horizontal="left" vertical="top" wrapText="1"/>
    </xf>
    <xf numFmtId="0" fontId="9" fillId="0" borderId="5" xfId="0" applyFont="1" applyFill="1" applyBorder="1" applyAlignment="1">
      <alignment horizontal="left" vertical="top" wrapText="1"/>
    </xf>
    <xf numFmtId="0" fontId="25" fillId="0" borderId="5" xfId="0" applyFont="1" applyFill="1" applyBorder="1" applyAlignment="1">
      <alignment vertical="top" wrapText="1"/>
    </xf>
    <xf numFmtId="0" fontId="9" fillId="0" borderId="5" xfId="0" applyFont="1" applyFill="1" applyBorder="1" applyAlignment="1">
      <alignment horizontal="left" vertical="center" wrapText="1"/>
    </xf>
    <xf numFmtId="0" fontId="11" fillId="0" borderId="5" xfId="0" applyFont="1" applyFill="1" applyBorder="1" applyAlignment="1">
      <alignment vertical="center" wrapText="1"/>
    </xf>
    <xf numFmtId="0" fontId="10" fillId="0" borderId="5" xfId="0" applyFont="1" applyFill="1" applyBorder="1" applyAlignment="1">
      <alignment vertical="center" wrapText="1"/>
    </xf>
    <xf numFmtId="0" fontId="10" fillId="0" borderId="5" xfId="0" applyFont="1" applyFill="1" applyBorder="1" applyAlignment="1">
      <alignment horizontal="center" vertical="center" wrapText="1"/>
    </xf>
    <xf numFmtId="0" fontId="9" fillId="0" borderId="0" xfId="0" applyFont="1" applyFill="1" applyAlignment="1">
      <alignment horizontal="left" vertical="top" wrapText="1"/>
    </xf>
    <xf numFmtId="1" fontId="0" fillId="0" borderId="5" xfId="0" applyNumberFormat="1" applyFont="1" applyFill="1" applyBorder="1" applyAlignment="1">
      <alignment horizontal="left" vertical="top" wrapText="1"/>
    </xf>
    <xf numFmtId="3" fontId="0" fillId="0" borderId="0" xfId="0" applyNumberFormat="1" applyFont="1" applyFill="1" applyAlignment="1">
      <alignment horizontal="left" vertical="top" wrapText="1"/>
    </xf>
    <xf numFmtId="3" fontId="0" fillId="0" borderId="5" xfId="0" applyNumberFormat="1" applyFont="1" applyFill="1" applyBorder="1" applyAlignment="1">
      <alignment horizontal="left" vertical="center"/>
    </xf>
    <xf numFmtId="0" fontId="13" fillId="0" borderId="5" xfId="0" applyFont="1" applyFill="1" applyBorder="1" applyAlignment="1">
      <alignment horizontal="left" vertical="top" wrapText="1"/>
    </xf>
    <xf numFmtId="0" fontId="0" fillId="0" borderId="0" xfId="0" applyFill="1" applyAlignment="1">
      <alignment wrapText="1"/>
    </xf>
    <xf numFmtId="0" fontId="0" fillId="0" borderId="9" xfId="0" applyFont="1" applyFill="1" applyBorder="1" applyAlignment="1">
      <alignment horizontal="left" vertical="center" wrapText="1"/>
    </xf>
    <xf numFmtId="0" fontId="9" fillId="0" borderId="2" xfId="1" applyNumberFormat="1" applyFont="1" applyFill="1" applyBorder="1" applyAlignment="1">
      <alignment horizontal="center" vertical="top" wrapText="1"/>
    </xf>
    <xf numFmtId="0" fontId="9" fillId="0" borderId="2" xfId="1" applyNumberFormat="1" applyFont="1" applyFill="1" applyBorder="1" applyAlignment="1">
      <alignment vertical="center" wrapText="1"/>
    </xf>
    <xf numFmtId="0" fontId="0" fillId="0" borderId="2" xfId="1" applyNumberFormat="1" applyFont="1" applyFill="1" applyBorder="1" applyAlignment="1">
      <alignment horizontal="left" vertical="center"/>
    </xf>
    <xf numFmtId="1" fontId="0" fillId="0" borderId="2" xfId="1" applyNumberFormat="1" applyFont="1" applyFill="1" applyBorder="1" applyAlignment="1">
      <alignment horizontal="center" vertical="center"/>
    </xf>
    <xf numFmtId="0" fontId="6" fillId="0" borderId="0" xfId="0" applyFont="1" applyAlignment="1">
      <alignment horizontal="left"/>
    </xf>
    <xf numFmtId="0" fontId="3" fillId="0" borderId="0" xfId="0" applyFont="1" applyAlignment="1">
      <alignment horizontal="center"/>
    </xf>
    <xf numFmtId="0" fontId="3" fillId="0" borderId="0" xfId="0" applyFont="1" applyFill="1" applyAlignment="1">
      <alignment horizontal="center"/>
    </xf>
    <xf numFmtId="0" fontId="5" fillId="0" borderId="0" xfId="0" applyFont="1" applyAlignment="1">
      <alignment horizontal="center"/>
    </xf>
    <xf numFmtId="0" fontId="7" fillId="0" borderId="1" xfId="1"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0" borderId="0" xfId="0" applyFont="1" applyAlignment="1">
      <alignment horizontal="left"/>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5" fillId="0" borderId="0" xfId="1" applyNumberFormat="1" applyFont="1" applyBorder="1" applyAlignment="1">
      <alignment horizontal="center"/>
    </xf>
    <xf numFmtId="0" fontId="6" fillId="0" borderId="0" xfId="0" applyFont="1" applyAlignment="1">
      <alignment horizontal="left"/>
    </xf>
    <xf numFmtId="0" fontId="3" fillId="0" borderId="0" xfId="0" applyFont="1" applyAlignment="1">
      <alignment horizontal="center"/>
    </xf>
    <xf numFmtId="0" fontId="3" fillId="0" borderId="0" xfId="0" applyFont="1" applyFill="1" applyAlignment="1">
      <alignment horizontal="center"/>
    </xf>
    <xf numFmtId="0" fontId="5" fillId="0" borderId="0" xfId="0" applyFont="1" applyAlignment="1">
      <alignment horizontal="center"/>
    </xf>
    <xf numFmtId="0" fontId="4" fillId="0" borderId="2" xfId="1" applyNumberFormat="1" applyFont="1" applyFill="1" applyBorder="1" applyAlignment="1">
      <alignment horizontal="center" vertical="center"/>
    </xf>
    <xf numFmtId="0" fontId="4" fillId="0" borderId="2" xfId="1" applyNumberFormat="1" applyFont="1" applyFill="1" applyBorder="1" applyAlignment="1">
      <alignment horizontal="left" vertical="top" wrapText="1"/>
    </xf>
    <xf numFmtId="3" fontId="4" fillId="0" borderId="2" xfId="0" applyNumberFormat="1" applyFont="1" applyFill="1" applyBorder="1" applyAlignment="1">
      <alignment horizontal="center" vertical="center" wrapText="1"/>
    </xf>
    <xf numFmtId="0" fontId="4" fillId="0" borderId="2" xfId="1" applyNumberFormat="1" applyFont="1" applyFill="1" applyBorder="1" applyAlignment="1">
      <alignment vertical="top"/>
    </xf>
    <xf numFmtId="0" fontId="4" fillId="0" borderId="2" xfId="1" applyNumberFormat="1" applyFont="1" applyFill="1" applyBorder="1" applyAlignment="1">
      <alignment horizontal="left" vertical="center"/>
    </xf>
    <xf numFmtId="0" fontId="4" fillId="0" borderId="2" xfId="1" applyNumberFormat="1" applyFont="1" applyFill="1" applyBorder="1" applyAlignment="1">
      <alignment horizontal="center" vertical="top" wrapText="1"/>
    </xf>
    <xf numFmtId="9" fontId="4" fillId="0" borderId="2" xfId="1" applyNumberFormat="1" applyFont="1" applyFill="1" applyBorder="1" applyAlignment="1">
      <alignment horizontal="center" vertical="center" wrapText="1"/>
    </xf>
    <xf numFmtId="0" fontId="0" fillId="0" borderId="2" xfId="0" applyFont="1" applyFill="1" applyBorder="1" applyAlignment="1">
      <alignment vertical="center"/>
    </xf>
    <xf numFmtId="0" fontId="4" fillId="0" borderId="2" xfId="1" applyNumberFormat="1" applyFont="1" applyFill="1" applyBorder="1" applyAlignment="1">
      <alignment horizontal="center" vertical="top" wrapText="1"/>
    </xf>
    <xf numFmtId="0" fontId="4" fillId="0" borderId="2" xfId="1" applyNumberFormat="1" applyFont="1" applyFill="1" applyBorder="1" applyAlignment="1">
      <alignment vertical="top" wrapText="1"/>
    </xf>
    <xf numFmtId="3" fontId="0" fillId="0"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wrapText="1"/>
    </xf>
    <xf numFmtId="0" fontId="4" fillId="0" borderId="3" xfId="1" applyNumberFormat="1" applyFont="1" applyFill="1" applyBorder="1" applyAlignment="1">
      <alignment horizontal="left" vertical="top" wrapText="1"/>
    </xf>
    <xf numFmtId="0" fontId="4" fillId="0" borderId="1" xfId="1" applyNumberFormat="1" applyFont="1" applyFill="1" applyBorder="1" applyAlignment="1">
      <alignment horizontal="center" vertical="top" wrapText="1"/>
    </xf>
    <xf numFmtId="0" fontId="4" fillId="0" borderId="8" xfId="1" applyNumberFormat="1" applyFont="1" applyFill="1" applyBorder="1" applyAlignment="1">
      <alignment horizontal="center" vertical="top" wrapText="1"/>
    </xf>
    <xf numFmtId="0" fontId="4" fillId="0" borderId="0" xfId="1" applyNumberFormat="1" applyFont="1" applyFill="1" applyAlignment="1">
      <alignment vertical="top" wrapText="1"/>
    </xf>
    <xf numFmtId="0" fontId="4" fillId="0" borderId="1" xfId="1" applyNumberFormat="1" applyFont="1" applyFill="1" applyBorder="1" applyAlignment="1">
      <alignment vertical="center" wrapText="1"/>
    </xf>
    <xf numFmtId="0" fontId="4" fillId="0" borderId="1" xfId="1" applyNumberFormat="1" applyFont="1" applyFill="1" applyBorder="1" applyAlignment="1">
      <alignment horizontal="left" vertical="center" wrapText="1"/>
    </xf>
    <xf numFmtId="0" fontId="4" fillId="0" borderId="1" xfId="1" applyNumberFormat="1" applyFont="1" applyFill="1" applyBorder="1" applyAlignment="1">
      <alignment horizontal="left" vertical="top" wrapText="1"/>
    </xf>
    <xf numFmtId="0" fontId="4"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top"/>
    </xf>
    <xf numFmtId="0" fontId="4" fillId="0" borderId="2" xfId="1" applyNumberFormat="1" applyFont="1" applyFill="1" applyBorder="1" applyAlignment="1">
      <alignment horizontal="left" vertical="top"/>
    </xf>
    <xf numFmtId="3"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justify" vertical="center" wrapText="1"/>
    </xf>
    <xf numFmtId="0" fontId="4" fillId="0" borderId="3" xfId="1" applyNumberFormat="1" applyFont="1" applyFill="1" applyBorder="1" applyAlignment="1">
      <alignment horizontal="left" vertical="center" wrapText="1"/>
    </xf>
    <xf numFmtId="0" fontId="4" fillId="0" borderId="3" xfId="1" applyNumberFormat="1" applyFont="1" applyFill="1" applyBorder="1" applyAlignment="1">
      <alignment horizontal="left" vertical="top" wrapText="1"/>
    </xf>
    <xf numFmtId="0" fontId="4" fillId="0" borderId="3" xfId="1" applyNumberFormat="1" applyFont="1" applyFill="1" applyBorder="1" applyAlignment="1">
      <alignment horizontal="center" vertical="top" wrapText="1"/>
    </xf>
    <xf numFmtId="0" fontId="4" fillId="0" borderId="3" xfId="1" applyNumberFormat="1" applyFont="1" applyFill="1" applyBorder="1" applyAlignment="1">
      <alignment vertical="top" wrapText="1"/>
    </xf>
    <xf numFmtId="0" fontId="4" fillId="0" borderId="3" xfId="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3" fontId="4" fillId="0" borderId="3" xfId="1"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4" fillId="0" borderId="2" xfId="1" applyNumberFormat="1" applyFont="1" applyFill="1" applyBorder="1" applyAlignment="1">
      <alignment horizontal="justify" vertical="center" wrapText="1"/>
    </xf>
    <xf numFmtId="0" fontId="4" fillId="0" borderId="2" xfId="1" applyNumberFormat="1" applyFont="1" applyFill="1" applyBorder="1" applyAlignment="1">
      <alignment horizontal="center" vertical="top"/>
    </xf>
    <xf numFmtId="0" fontId="4" fillId="0" borderId="1" xfId="0" applyFont="1" applyFill="1" applyBorder="1" applyAlignment="1">
      <alignment vertical="center" wrapText="1"/>
    </xf>
    <xf numFmtId="0" fontId="4" fillId="0" borderId="1" xfId="1" applyNumberFormat="1" applyFont="1" applyFill="1" applyBorder="1" applyAlignment="1">
      <alignment vertical="top" wrapText="1"/>
    </xf>
    <xf numFmtId="10" fontId="4" fillId="0" borderId="2" xfId="0" applyNumberFormat="1" applyFont="1" applyFill="1" applyBorder="1" applyAlignment="1">
      <alignment horizontal="center" vertical="center" wrapText="1"/>
    </xf>
    <xf numFmtId="0" fontId="9" fillId="0" borderId="1" xfId="1" applyNumberFormat="1" applyFont="1" applyFill="1" applyBorder="1" applyAlignment="1">
      <alignment horizontal="center" vertical="top" wrapText="1"/>
    </xf>
    <xf numFmtId="0" fontId="9" fillId="0" borderId="2" xfId="1" applyNumberFormat="1" applyFont="1" applyFill="1" applyBorder="1" applyAlignment="1">
      <alignment vertical="top" wrapText="1"/>
    </xf>
    <xf numFmtId="0" fontId="9" fillId="0" borderId="2" xfId="1" applyNumberFormat="1" applyFont="1" applyFill="1" applyBorder="1" applyAlignment="1">
      <alignment horizontal="center" vertical="top" wrapText="1"/>
    </xf>
    <xf numFmtId="0" fontId="9" fillId="0" borderId="2" xfId="1" applyNumberFormat="1" applyFont="1" applyFill="1" applyBorder="1" applyAlignment="1">
      <alignment horizontal="left" vertical="top" wrapText="1"/>
    </xf>
    <xf numFmtId="0" fontId="9" fillId="0" borderId="2" xfId="1" applyNumberFormat="1" applyFont="1" applyFill="1" applyBorder="1" applyAlignment="1">
      <alignment horizontal="center" vertical="center" wrapText="1"/>
    </xf>
    <xf numFmtId="9" fontId="9" fillId="0" borderId="2" xfId="1" applyNumberFormat="1" applyFont="1" applyFill="1" applyBorder="1" applyAlignment="1">
      <alignment horizontal="center" vertical="center" wrapText="1"/>
    </xf>
    <xf numFmtId="0" fontId="9" fillId="0" borderId="8" xfId="1" applyNumberFormat="1" applyFont="1" applyFill="1" applyBorder="1" applyAlignment="1">
      <alignment horizontal="center" vertical="top" wrapText="1"/>
    </xf>
    <xf numFmtId="0" fontId="9" fillId="0" borderId="3" xfId="1" applyNumberFormat="1" applyFont="1" applyFill="1" applyBorder="1" applyAlignment="1">
      <alignment horizontal="center" vertical="top" wrapText="1"/>
    </xf>
    <xf numFmtId="0" fontId="9" fillId="0" borderId="1" xfId="1" applyNumberFormat="1" applyFont="1" applyFill="1" applyBorder="1" applyAlignment="1">
      <alignment horizontal="left" vertical="top" wrapText="1"/>
    </xf>
    <xf numFmtId="3" fontId="9" fillId="0" borderId="2" xfId="1" applyNumberFormat="1" applyFont="1" applyFill="1" applyBorder="1" applyAlignment="1">
      <alignment horizontal="center" vertical="center" wrapText="1"/>
    </xf>
    <xf numFmtId="0" fontId="9" fillId="0" borderId="8" xfId="1" applyNumberFormat="1" applyFont="1" applyFill="1" applyBorder="1" applyAlignment="1">
      <alignment horizontal="left" vertical="top" wrapText="1"/>
    </xf>
    <xf numFmtId="0" fontId="9" fillId="0" borderId="3" xfId="1" applyNumberFormat="1" applyFont="1" applyFill="1" applyBorder="1" applyAlignment="1">
      <alignment horizontal="left" vertical="top" wrapText="1"/>
    </xf>
    <xf numFmtId="0" fontId="9" fillId="0" borderId="2" xfId="1" applyNumberFormat="1" applyFont="1" applyFill="1" applyBorder="1" applyAlignment="1">
      <alignment horizontal="left" vertical="center" wrapText="1"/>
    </xf>
    <xf numFmtId="0" fontId="9" fillId="0" borderId="2" xfId="1" applyNumberFormat="1" applyFont="1" applyFill="1" applyBorder="1" applyAlignment="1">
      <alignment horizontal="center" vertical="center"/>
    </xf>
    <xf numFmtId="3" fontId="9" fillId="0" borderId="2" xfId="1" applyNumberFormat="1" applyFont="1" applyFill="1" applyBorder="1" applyAlignment="1">
      <alignment horizontal="center" vertical="center"/>
    </xf>
    <xf numFmtId="0" fontId="7" fillId="3" borderId="1" xfId="1" applyNumberFormat="1" applyFont="1" applyFill="1" applyBorder="1" applyAlignment="1">
      <alignment horizontal="center" vertical="center" wrapText="1"/>
    </xf>
    <xf numFmtId="0" fontId="8" fillId="3" borderId="2" xfId="0" applyFont="1" applyFill="1" applyBorder="1" applyAlignment="1">
      <alignment vertical="center" wrapText="1"/>
    </xf>
    <xf numFmtId="0" fontId="21"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7" fillId="3" borderId="3" xfId="1" applyNumberFormat="1" applyFont="1" applyFill="1" applyBorder="1" applyAlignment="1">
      <alignment horizontal="center" vertical="center" wrapText="1"/>
    </xf>
    <xf numFmtId="0" fontId="7" fillId="3" borderId="4" xfId="1" applyNumberFormat="1" applyFont="1" applyFill="1" applyBorder="1" applyAlignment="1">
      <alignment horizontal="center" vertical="center" wrapText="1"/>
    </xf>
    <xf numFmtId="0" fontId="22" fillId="3" borderId="2" xfId="1"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4" fillId="3" borderId="2" xfId="0"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xf>
    <xf numFmtId="0" fontId="28" fillId="0" borderId="0" xfId="0" applyFont="1" applyAlignment="1">
      <alignment horizontal="left"/>
    </xf>
    <xf numFmtId="0" fontId="28" fillId="0" borderId="0" xfId="0" applyFont="1" applyAlignment="1">
      <alignment horizontal="center" vertical="center"/>
    </xf>
    <xf numFmtId="0" fontId="28" fillId="0" borderId="0" xfId="0" applyFont="1" applyAlignment="1">
      <alignment horizontal="center"/>
    </xf>
    <xf numFmtId="0" fontId="28" fillId="0" borderId="0" xfId="0" applyFont="1" applyAlignment="1">
      <alignment horizontal="left"/>
    </xf>
    <xf numFmtId="0" fontId="5" fillId="0" borderId="0" xfId="0" applyFont="1" applyAlignment="1">
      <alignment horizontal="left"/>
    </xf>
    <xf numFmtId="0" fontId="5" fillId="0" borderId="0" xfId="0" applyFont="1" applyAlignment="1">
      <alignment horizontal="center" vertical="center"/>
    </xf>
    <xf numFmtId="0" fontId="4" fillId="2" borderId="0" xfId="1" applyNumberFormat="1" applyFont="1" applyFill="1" applyAlignment="1">
      <alignment horizontal="left"/>
    </xf>
    <xf numFmtId="0" fontId="4" fillId="2" borderId="0" xfId="1" applyNumberFormat="1" applyFont="1" applyFill="1" applyAlignment="1">
      <alignment horizontal="left" vertical="center"/>
    </xf>
    <xf numFmtId="0" fontId="4" fillId="2" borderId="0" xfId="1" applyNumberFormat="1" applyFont="1" applyFill="1" applyAlignment="1">
      <alignment horizontal="center" vertical="center"/>
    </xf>
    <xf numFmtId="0" fontId="4" fillId="2" borderId="0" xfId="1" applyNumberFormat="1" applyFont="1" applyFill="1" applyAlignment="1">
      <alignment horizontal="center"/>
    </xf>
    <xf numFmtId="0" fontId="29" fillId="3" borderId="8"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4" fillId="0" borderId="2" xfId="1" applyNumberFormat="1" applyFont="1" applyFill="1" applyBorder="1" applyAlignment="1">
      <alignment horizontal="center" vertical="center" wrapText="1"/>
    </xf>
    <xf numFmtId="3" fontId="34" fillId="2" borderId="2" xfId="1" applyNumberFormat="1" applyFont="1" applyFill="1" applyBorder="1" applyAlignment="1">
      <alignment vertical="center"/>
    </xf>
    <xf numFmtId="0" fontId="34" fillId="0" borderId="2" xfId="1" applyNumberFormat="1" applyFont="1" applyFill="1" applyBorder="1" applyAlignment="1">
      <alignment horizontal="left" vertical="center" wrapText="1"/>
    </xf>
    <xf numFmtId="9" fontId="34" fillId="0" borderId="2" xfId="1" applyNumberFormat="1" applyFont="1" applyFill="1" applyBorder="1" applyAlignment="1">
      <alignment horizontal="center" vertical="center" wrapText="1"/>
    </xf>
    <xf numFmtId="9" fontId="34" fillId="0" borderId="2" xfId="9" applyFont="1" applyFill="1" applyBorder="1" applyAlignment="1">
      <alignment horizontal="center" vertical="center" wrapText="1"/>
    </xf>
    <xf numFmtId="0" fontId="6" fillId="0" borderId="2" xfId="1" applyNumberFormat="1" applyFont="1" applyFill="1" applyBorder="1" applyAlignment="1">
      <alignment horizontal="left" vertical="center" wrapText="1"/>
    </xf>
    <xf numFmtId="0" fontId="34" fillId="0" borderId="2" xfId="1" applyNumberFormat="1" applyFont="1" applyFill="1" applyBorder="1" applyAlignment="1">
      <alignment vertical="center" wrapText="1"/>
    </xf>
    <xf numFmtId="0" fontId="6" fillId="0" borderId="2" xfId="1" applyNumberFormat="1" applyFont="1" applyFill="1" applyBorder="1" applyAlignment="1">
      <alignment horizontal="center" vertical="top" wrapText="1"/>
    </xf>
    <xf numFmtId="168" fontId="34" fillId="0" borderId="2" xfId="1" applyNumberFormat="1" applyFont="1" applyFill="1" applyBorder="1" applyAlignment="1">
      <alignment horizontal="center" vertical="center" wrapText="1"/>
    </xf>
    <xf numFmtId="0" fontId="34" fillId="0" borderId="2" xfId="1" applyNumberFormat="1" applyFont="1" applyFill="1" applyBorder="1" applyAlignment="1">
      <alignment horizontal="left" vertical="top" wrapText="1"/>
    </xf>
    <xf numFmtId="0" fontId="6" fillId="0" borderId="2" xfId="1" applyNumberFormat="1" applyFont="1" applyFill="1" applyBorder="1" applyAlignment="1">
      <alignment horizontal="center" vertical="center" wrapText="1"/>
    </xf>
    <xf numFmtId="9" fontId="6" fillId="0" borderId="2" xfId="9" applyFont="1" applyFill="1" applyBorder="1" applyAlignment="1">
      <alignment horizontal="center" vertical="center" wrapText="1"/>
    </xf>
    <xf numFmtId="0" fontId="6" fillId="0" borderId="2" xfId="1" applyNumberFormat="1" applyFont="1" applyFill="1" applyBorder="1" applyAlignment="1">
      <alignment horizontal="justify" vertical="top" wrapText="1"/>
    </xf>
    <xf numFmtId="9" fontId="34" fillId="0" borderId="2" xfId="9" applyNumberFormat="1" applyFont="1" applyFill="1" applyBorder="1" applyAlignment="1">
      <alignment horizontal="center" vertical="center" wrapText="1"/>
    </xf>
    <xf numFmtId="0" fontId="6" fillId="0" borderId="2" xfId="1" applyNumberFormat="1" applyFont="1" applyFill="1" applyBorder="1" applyAlignment="1">
      <alignment horizontal="justify" vertical="top" wrapText="1"/>
    </xf>
    <xf numFmtId="3" fontId="34" fillId="0" borderId="2" xfId="1" applyNumberFormat="1" applyFont="1" applyFill="1" applyBorder="1" applyAlignment="1">
      <alignment horizontal="center" vertical="center" wrapText="1"/>
    </xf>
    <xf numFmtId="9" fontId="6" fillId="0" borderId="2" xfId="9" applyFont="1" applyFill="1" applyBorder="1" applyAlignment="1">
      <alignment horizontal="center" vertical="top" wrapText="1"/>
    </xf>
    <xf numFmtId="3" fontId="6" fillId="0" borderId="2" xfId="0" applyNumberFormat="1" applyFont="1" applyFill="1" applyBorder="1" applyAlignment="1">
      <alignment horizontal="right" vertical="top" wrapText="1"/>
    </xf>
    <xf numFmtId="0" fontId="34" fillId="0" borderId="2" xfId="1" applyNumberFormat="1" applyFont="1" applyFill="1" applyBorder="1" applyAlignment="1">
      <alignment horizontal="justify" vertical="center" wrapText="1"/>
    </xf>
    <xf numFmtId="0" fontId="34" fillId="0" borderId="2" xfId="1" applyNumberFormat="1" applyFont="1" applyFill="1" applyBorder="1" applyAlignment="1">
      <alignment horizontal="left" wrapText="1"/>
    </xf>
    <xf numFmtId="0" fontId="34" fillId="0" borderId="2" xfId="1" applyNumberFormat="1" applyFont="1" applyFill="1" applyBorder="1" applyAlignment="1">
      <alignment horizontal="center" wrapText="1"/>
    </xf>
    <xf numFmtId="3" fontId="6" fillId="0" borderId="2" xfId="0" applyNumberFormat="1" applyFont="1" applyFill="1" applyBorder="1" applyAlignment="1">
      <alignment horizontal="right" vertical="center" wrapText="1"/>
    </xf>
    <xf numFmtId="3" fontId="6" fillId="0" borderId="16" xfId="0" applyNumberFormat="1" applyFont="1" applyFill="1" applyBorder="1" applyAlignment="1">
      <alignment horizontal="right" vertical="top" wrapText="1"/>
    </xf>
    <xf numFmtId="0" fontId="34" fillId="0" borderId="16" xfId="1" applyNumberFormat="1" applyFont="1" applyFill="1" applyBorder="1" applyAlignment="1">
      <alignment horizontal="center" vertical="center" wrapText="1"/>
    </xf>
    <xf numFmtId="171" fontId="6" fillId="0" borderId="2" xfId="1" applyNumberFormat="1" applyFont="1" applyFill="1" applyBorder="1" applyAlignment="1">
      <alignment horizontal="center" vertical="top" wrapText="1"/>
    </xf>
    <xf numFmtId="0" fontId="6" fillId="0" borderId="1" xfId="1" applyNumberFormat="1" applyFont="1" applyFill="1" applyBorder="1" applyAlignment="1">
      <alignment horizontal="left" vertical="top" wrapText="1"/>
    </xf>
    <xf numFmtId="3" fontId="6" fillId="0" borderId="2" xfId="0" applyNumberFormat="1" applyFont="1" applyFill="1" applyBorder="1" applyAlignment="1">
      <alignment horizontal="right" wrapText="1"/>
    </xf>
    <xf numFmtId="0" fontId="34" fillId="0" borderId="2" xfId="1" applyNumberFormat="1" applyFont="1" applyFill="1" applyBorder="1" applyAlignment="1">
      <alignment vertical="top" wrapText="1"/>
    </xf>
    <xf numFmtId="0" fontId="6" fillId="0" borderId="2" xfId="1" applyNumberFormat="1" applyFont="1" applyFill="1" applyBorder="1" applyAlignment="1">
      <alignment horizontal="left" vertical="top" wrapText="1"/>
    </xf>
    <xf numFmtId="3" fontId="6" fillId="0" borderId="2" xfId="0" applyNumberFormat="1" applyFont="1" applyFill="1" applyBorder="1" applyAlignment="1">
      <alignment vertical="top" wrapText="1"/>
    </xf>
    <xf numFmtId="0" fontId="34" fillId="0" borderId="3" xfId="1" applyNumberFormat="1" applyFont="1" applyFill="1" applyBorder="1" applyAlignment="1">
      <alignment vertical="center" wrapText="1"/>
    </xf>
    <xf numFmtId="0" fontId="6" fillId="0" borderId="2"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34" fillId="0" borderId="17" xfId="1" applyNumberFormat="1" applyFont="1" applyFill="1" applyBorder="1" applyAlignment="1">
      <alignment horizontal="center" wrapText="1"/>
    </xf>
    <xf numFmtId="0" fontId="34" fillId="0" borderId="16" xfId="1" applyNumberFormat="1" applyFont="1" applyFill="1" applyBorder="1" applyAlignment="1">
      <alignment horizontal="center" wrapText="1"/>
    </xf>
    <xf numFmtId="0" fontId="0" fillId="0" borderId="0" xfId="1" applyNumberFormat="1" applyFont="1" applyAlignment="1">
      <alignment horizontal="left" vertical="center"/>
    </xf>
    <xf numFmtId="3" fontId="0" fillId="0" borderId="0" xfId="1" applyNumberFormat="1" applyFont="1"/>
    <xf numFmtId="0" fontId="42" fillId="0" borderId="2" xfId="0" applyFont="1" applyBorder="1" applyAlignment="1">
      <alignment horizontal="left"/>
    </xf>
    <xf numFmtId="0" fontId="25" fillId="0" borderId="2" xfId="0" applyFont="1" applyBorder="1" applyAlignment="1">
      <alignment horizontal="center"/>
    </xf>
    <xf numFmtId="0" fontId="42" fillId="0" borderId="2" xfId="0" applyFont="1" applyBorder="1" applyAlignment="1">
      <alignment horizontal="center"/>
    </xf>
    <xf numFmtId="0" fontId="0" fillId="0" borderId="0" xfId="0" applyAlignment="1">
      <alignment horizontal="left"/>
    </xf>
    <xf numFmtId="3" fontId="34" fillId="0" borderId="2" xfId="1" applyNumberFormat="1" applyFont="1" applyFill="1" applyBorder="1" applyAlignment="1">
      <alignment horizontal="right" vertical="center" wrapText="1"/>
    </xf>
    <xf numFmtId="0" fontId="34" fillId="0" borderId="15" xfId="0" applyFont="1" applyFill="1" applyBorder="1" applyAlignment="1">
      <alignment horizontal="left" vertical="center" wrapText="1"/>
    </xf>
    <xf numFmtId="0" fontId="34" fillId="0" borderId="2" xfId="10" applyNumberFormat="1" applyFont="1" applyFill="1" applyBorder="1" applyAlignment="1">
      <alignment horizontal="left" vertical="center" wrapText="1"/>
    </xf>
    <xf numFmtId="0" fontId="34" fillId="0" borderId="2" xfId="0" applyFont="1" applyFill="1" applyBorder="1" applyAlignment="1">
      <alignment horizontal="left" vertical="center" wrapText="1"/>
    </xf>
    <xf numFmtId="1" fontId="1" fillId="0" borderId="2" xfId="11" applyNumberFormat="1" applyFont="1" applyFill="1" applyBorder="1" applyAlignment="1">
      <alignment horizontal="left" vertical="center" wrapText="1"/>
    </xf>
    <xf numFmtId="0" fontId="34" fillId="0" borderId="2" xfId="1" applyNumberFormat="1" applyFont="1" applyFill="1" applyBorder="1" applyAlignment="1">
      <alignment wrapText="1"/>
    </xf>
    <xf numFmtId="1" fontId="34" fillId="0" borderId="2" xfId="1" applyNumberFormat="1" applyFont="1" applyFill="1" applyBorder="1" applyAlignment="1">
      <alignment horizontal="left" vertical="center" wrapText="1"/>
    </xf>
    <xf numFmtId="3" fontId="34" fillId="0" borderId="2" xfId="1" applyNumberFormat="1" applyFont="1" applyFill="1" applyBorder="1" applyAlignment="1">
      <alignment horizontal="right" wrapText="1"/>
    </xf>
    <xf numFmtId="0" fontId="34" fillId="0" borderId="2" xfId="1" applyNumberFormat="1" applyFont="1" applyFill="1" applyBorder="1" applyAlignment="1">
      <alignment horizontal="right" vertical="center" wrapText="1"/>
    </xf>
    <xf numFmtId="0" fontId="34" fillId="0" borderId="1" xfId="1" applyNumberFormat="1" applyFont="1" applyFill="1" applyBorder="1" applyAlignment="1">
      <alignment horizontal="center" vertical="center" wrapText="1"/>
    </xf>
    <xf numFmtId="0" fontId="34" fillId="0" borderId="16" xfId="1" applyNumberFormat="1" applyFont="1" applyFill="1" applyBorder="1" applyAlignment="1">
      <alignment horizontal="left" vertical="center" wrapText="1"/>
    </xf>
    <xf numFmtId="0" fontId="6" fillId="0" borderId="2" xfId="1" applyNumberFormat="1" applyFont="1" applyFill="1" applyBorder="1" applyAlignment="1" applyProtection="1">
      <alignment horizontal="left" vertical="center" wrapText="1"/>
      <protection locked="0"/>
    </xf>
    <xf numFmtId="0" fontId="6" fillId="0" borderId="2" xfId="10" applyNumberFormat="1" applyFont="1" applyFill="1" applyBorder="1" applyAlignment="1">
      <alignment horizontal="left" vertical="center" wrapText="1"/>
    </xf>
    <xf numFmtId="3" fontId="34" fillId="0" borderId="2" xfId="1" applyNumberFormat="1" applyFont="1" applyFill="1" applyBorder="1" applyAlignment="1">
      <alignment wrapText="1"/>
    </xf>
    <xf numFmtId="3" fontId="34" fillId="0" borderId="2" xfId="1" applyNumberFormat="1" applyFont="1" applyFill="1" applyBorder="1" applyAlignment="1">
      <alignment horizontal="left" vertical="center" wrapText="1"/>
    </xf>
    <xf numFmtId="0" fontId="34" fillId="0" borderId="2" xfId="1" applyNumberFormat="1" applyFont="1" applyFill="1" applyBorder="1" applyAlignment="1">
      <alignment horizontal="center" vertical="top" wrapText="1"/>
    </xf>
    <xf numFmtId="3" fontId="34" fillId="0" borderId="2" xfId="1" applyNumberFormat="1" applyFont="1" applyFill="1" applyBorder="1" applyAlignment="1">
      <alignment horizontal="right" vertical="top" wrapText="1"/>
    </xf>
    <xf numFmtId="0" fontId="34" fillId="0" borderId="2" xfId="10" applyNumberFormat="1" applyFont="1" applyFill="1" applyBorder="1" applyAlignment="1">
      <alignment vertical="center" wrapText="1"/>
    </xf>
    <xf numFmtId="2" fontId="34" fillId="0" borderId="2" xfId="1" applyNumberFormat="1" applyFont="1" applyFill="1" applyBorder="1" applyAlignment="1">
      <alignment horizontal="left" vertical="center" wrapText="1"/>
    </xf>
    <xf numFmtId="3" fontId="6" fillId="0" borderId="2" xfId="1" applyNumberFormat="1" applyFont="1" applyFill="1" applyBorder="1" applyAlignment="1">
      <alignment horizontal="left" wrapText="1"/>
    </xf>
    <xf numFmtId="3" fontId="34" fillId="0" borderId="2" xfId="1" applyNumberFormat="1" applyFont="1" applyFill="1" applyBorder="1" applyAlignment="1">
      <alignment vertical="center" wrapText="1"/>
    </xf>
    <xf numFmtId="0" fontId="34" fillId="0" borderId="3" xfId="1" applyNumberFormat="1" applyFont="1" applyFill="1" applyBorder="1" applyAlignment="1">
      <alignment horizontal="center" vertical="center" wrapText="1"/>
    </xf>
    <xf numFmtId="0" fontId="34" fillId="0" borderId="3" xfId="1" applyNumberFormat="1" applyFont="1" applyFill="1" applyBorder="1" applyAlignment="1">
      <alignment horizontal="left" vertical="center" wrapText="1"/>
    </xf>
    <xf numFmtId="0" fontId="6" fillId="0" borderId="2" xfId="0" applyFont="1" applyFill="1" applyBorder="1" applyAlignment="1">
      <alignment horizontal="right" vertical="center" wrapText="1"/>
    </xf>
    <xf numFmtId="0" fontId="34" fillId="0" borderId="17" xfId="1" applyNumberFormat="1" applyFont="1" applyFill="1" applyBorder="1" applyAlignment="1">
      <alignment horizontal="center" vertical="center" wrapText="1"/>
    </xf>
    <xf numFmtId="0" fontId="6" fillId="0" borderId="2" xfId="10" applyNumberFormat="1" applyFont="1" applyFill="1" applyBorder="1" applyAlignment="1">
      <alignment vertical="center" wrapText="1"/>
    </xf>
    <xf numFmtId="0" fontId="29" fillId="3" borderId="1" xfId="1" applyNumberFormat="1" applyFont="1" applyFill="1" applyBorder="1" applyAlignment="1">
      <alignment horizontal="center" vertical="center" wrapText="1"/>
    </xf>
    <xf numFmtId="0" fontId="29" fillId="4" borderId="1" xfId="1" applyNumberFormat="1"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1" xfId="1" applyNumberFormat="1" applyFont="1" applyFill="1" applyBorder="1" applyAlignment="1">
      <alignment horizontal="left" vertical="center"/>
    </xf>
    <xf numFmtId="0" fontId="29" fillId="4" borderId="8" xfId="1" applyNumberFormat="1"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3" borderId="2" xfId="0" applyFont="1" applyFill="1" applyBorder="1" applyAlignment="1">
      <alignment horizontal="left" vertical="center"/>
    </xf>
    <xf numFmtId="0" fontId="29" fillId="3" borderId="1" xfId="0" applyFont="1" applyFill="1" applyBorder="1" applyAlignment="1">
      <alignment horizontal="center" vertical="center" wrapText="1"/>
    </xf>
    <xf numFmtId="3" fontId="29" fillId="3" borderId="2" xfId="0" applyNumberFormat="1" applyFont="1" applyFill="1" applyBorder="1" applyAlignment="1">
      <alignment horizontal="center" vertical="center" wrapText="1"/>
    </xf>
    <xf numFmtId="0" fontId="30" fillId="3" borderId="2" xfId="0" applyFont="1" applyFill="1" applyBorder="1" applyAlignment="1">
      <alignment horizontal="center" vertical="center" wrapText="1"/>
    </xf>
    <xf numFmtId="0" fontId="29" fillId="3" borderId="2" xfId="0" applyFont="1" applyFill="1" applyBorder="1" applyAlignment="1">
      <alignment horizontal="center" vertical="center"/>
    </xf>
    <xf numFmtId="0" fontId="29" fillId="3" borderId="3" xfId="1" applyNumberFormat="1" applyFont="1" applyFill="1" applyBorder="1" applyAlignment="1">
      <alignment horizontal="center" vertical="center" wrapText="1"/>
    </xf>
    <xf numFmtId="0" fontId="29" fillId="4" borderId="3" xfId="1" applyNumberFormat="1" applyFont="1" applyFill="1" applyBorder="1" applyAlignment="1">
      <alignment horizontal="center" vertical="center" wrapText="1"/>
    </xf>
    <xf numFmtId="0" fontId="29" fillId="4" borderId="3" xfId="1" applyNumberFormat="1" applyFont="1" applyFill="1" applyBorder="1" applyAlignment="1">
      <alignment horizontal="center" vertical="center"/>
    </xf>
    <xf numFmtId="0" fontId="29" fillId="4" borderId="3" xfId="1" applyNumberFormat="1" applyFont="1" applyFill="1" applyBorder="1" applyAlignment="1">
      <alignment horizontal="left" vertical="center"/>
    </xf>
    <xf numFmtId="0" fontId="31" fillId="4" borderId="2" xfId="1" applyNumberFormat="1" applyFont="1" applyFill="1" applyBorder="1" applyAlignment="1">
      <alignment horizontal="center" vertical="center" wrapText="1"/>
    </xf>
    <xf numFmtId="0" fontId="30" fillId="3" borderId="2" xfId="0" applyFont="1" applyFill="1" applyBorder="1" applyAlignment="1">
      <alignment horizontal="center" vertical="center" wrapText="1"/>
    </xf>
    <xf numFmtId="0" fontId="33" fillId="3" borderId="2" xfId="0" applyFont="1" applyFill="1" applyBorder="1" applyAlignment="1">
      <alignment horizontal="center" vertical="center"/>
    </xf>
    <xf numFmtId="0" fontId="6" fillId="0" borderId="2" xfId="1" applyNumberFormat="1" applyFont="1" applyFill="1" applyBorder="1" applyAlignment="1">
      <alignment horizontal="center" vertical="top" wrapText="1"/>
    </xf>
    <xf numFmtId="9" fontId="6" fillId="0" borderId="2" xfId="1" applyNumberFormat="1" applyFont="1" applyFill="1" applyBorder="1" applyAlignment="1">
      <alignment horizontal="center" vertical="center" wrapText="1"/>
    </xf>
    <xf numFmtId="3" fontId="6" fillId="0" borderId="2" xfId="1" applyNumberFormat="1" applyFont="1" applyFill="1" applyBorder="1" applyAlignment="1">
      <alignment horizontal="center" vertical="center" wrapText="1"/>
    </xf>
    <xf numFmtId="167" fontId="6" fillId="0" borderId="2" xfId="1" applyNumberFormat="1" applyFont="1" applyFill="1" applyBorder="1" applyAlignment="1">
      <alignment horizontal="center" vertical="center" wrapText="1"/>
    </xf>
    <xf numFmtId="4" fontId="34" fillId="0" borderId="2" xfId="1" applyNumberFormat="1" applyFont="1" applyFill="1" applyBorder="1" applyAlignment="1">
      <alignment horizontal="center" vertical="center" wrapText="1"/>
    </xf>
    <xf numFmtId="167" fontId="34" fillId="0" borderId="2" xfId="1" applyNumberFormat="1" applyFont="1" applyFill="1" applyBorder="1" applyAlignment="1">
      <alignment horizontal="center" vertical="center" wrapText="1"/>
    </xf>
    <xf numFmtId="3" fontId="34" fillId="0" borderId="2" xfId="1" applyNumberFormat="1" applyFont="1" applyFill="1" applyBorder="1" applyAlignment="1">
      <alignment horizontal="left" vertical="top" wrapText="1"/>
    </xf>
    <xf numFmtId="3" fontId="6" fillId="0" borderId="2" xfId="1" applyNumberFormat="1" applyFont="1" applyFill="1" applyBorder="1" applyAlignment="1">
      <alignment horizontal="right" vertical="center" wrapText="1"/>
    </xf>
    <xf numFmtId="3" fontId="34" fillId="0" borderId="2" xfId="0" applyNumberFormat="1" applyFont="1" applyFill="1" applyBorder="1" applyAlignment="1">
      <alignment horizontal="right" vertical="center" wrapText="1"/>
    </xf>
    <xf numFmtId="0" fontId="6" fillId="0" borderId="1" xfId="1" applyNumberFormat="1" applyFont="1" applyFill="1" applyBorder="1" applyAlignment="1">
      <alignment vertical="top" wrapText="1"/>
    </xf>
    <xf numFmtId="0" fontId="6" fillId="0" borderId="8" xfId="1" applyNumberFormat="1" applyFont="1" applyFill="1" applyBorder="1" applyAlignment="1">
      <alignment vertical="top" wrapText="1"/>
    </xf>
    <xf numFmtId="0" fontId="6" fillId="0" borderId="1" xfId="1" applyNumberFormat="1" applyFont="1" applyFill="1" applyBorder="1" applyAlignment="1">
      <alignment horizontal="center" vertical="top" wrapText="1"/>
    </xf>
    <xf numFmtId="0" fontId="6" fillId="0" borderId="8" xfId="1" applyNumberFormat="1" applyFont="1" applyFill="1" applyBorder="1" applyAlignment="1">
      <alignment horizontal="center" vertical="top" wrapText="1"/>
    </xf>
    <xf numFmtId="0" fontId="6" fillId="0" borderId="3" xfId="1" applyNumberFormat="1" applyFont="1" applyFill="1" applyBorder="1" applyAlignment="1">
      <alignment horizontal="center" vertical="top" wrapText="1"/>
    </xf>
    <xf numFmtId="3" fontId="6" fillId="0" borderId="2" xfId="9" applyNumberFormat="1" applyFont="1" applyFill="1" applyBorder="1" applyAlignment="1">
      <alignment horizontal="center" vertical="center" wrapText="1"/>
    </xf>
    <xf numFmtId="1" fontId="34" fillId="0" borderId="2" xfId="9" applyNumberFormat="1" applyFont="1" applyFill="1" applyBorder="1" applyAlignment="1">
      <alignment horizontal="center" vertical="center" wrapText="1"/>
    </xf>
    <xf numFmtId="0" fontId="6" fillId="0" borderId="3" xfId="1" applyNumberFormat="1" applyFont="1" applyFill="1" applyBorder="1" applyAlignment="1">
      <alignment vertical="top" wrapText="1"/>
    </xf>
    <xf numFmtId="0" fontId="34" fillId="0" borderId="0" xfId="1" applyNumberFormat="1" applyFont="1" applyFill="1" applyAlignment="1">
      <alignment vertical="center" wrapText="1"/>
    </xf>
    <xf numFmtId="0" fontId="34" fillId="0" borderId="0" xfId="1" applyNumberFormat="1" applyFont="1" applyFill="1" applyAlignment="1">
      <alignment horizontal="left" vertical="center" wrapText="1"/>
    </xf>
    <xf numFmtId="171" fontId="6" fillId="0" borderId="2" xfId="1" applyNumberFormat="1" applyFont="1" applyFill="1" applyBorder="1" applyAlignment="1">
      <alignment horizontal="center" vertical="center" wrapText="1"/>
    </xf>
    <xf numFmtId="3" fontId="34" fillId="0" borderId="0" xfId="1" applyNumberFormat="1" applyFont="1" applyFill="1" applyAlignment="1">
      <alignment horizontal="right" vertical="center" wrapText="1"/>
    </xf>
    <xf numFmtId="10" fontId="34" fillId="0" borderId="2" xfId="9" applyNumberFormat="1" applyFont="1" applyFill="1" applyBorder="1" applyAlignment="1">
      <alignment horizontal="center" vertical="center" wrapText="1"/>
    </xf>
    <xf numFmtId="0" fontId="34" fillId="0" borderId="1" xfId="1" applyNumberFormat="1" applyFont="1" applyFill="1" applyBorder="1" applyAlignment="1">
      <alignment vertical="top" wrapText="1"/>
    </xf>
    <xf numFmtId="0" fontId="34" fillId="0" borderId="8" xfId="1" applyNumberFormat="1" applyFont="1" applyFill="1" applyBorder="1" applyAlignment="1">
      <alignment horizontal="center" vertical="center" wrapText="1"/>
    </xf>
    <xf numFmtId="0" fontId="34" fillId="0" borderId="3" xfId="1" applyNumberFormat="1" applyFont="1" applyFill="1" applyBorder="1" applyAlignment="1">
      <alignment horizontal="left" vertical="top" wrapText="1"/>
    </xf>
    <xf numFmtId="0" fontId="6" fillId="0" borderId="2" xfId="1" applyNumberFormat="1" applyFont="1" applyFill="1" applyBorder="1" applyAlignment="1">
      <alignment vertical="top" wrapText="1"/>
    </xf>
    <xf numFmtId="0" fontId="34" fillId="0" borderId="2" xfId="0" applyFont="1" applyFill="1" applyBorder="1" applyAlignment="1">
      <alignment horizontal="left" wrapText="1"/>
    </xf>
    <xf numFmtId="0" fontId="44" fillId="3" borderId="1"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0" fillId="0" borderId="0" xfId="0" applyAlignment="1">
      <alignment horizontal="center"/>
    </xf>
    <xf numFmtId="0" fontId="6" fillId="0" borderId="0" xfId="0" applyFont="1" applyAlignment="1">
      <alignment horizontal="center"/>
    </xf>
    <xf numFmtId="0" fontId="45" fillId="3" borderId="2" xfId="0" applyFont="1" applyFill="1" applyBorder="1" applyAlignment="1">
      <alignment horizontal="center" vertical="center" wrapText="1"/>
    </xf>
    <xf numFmtId="0" fontId="44" fillId="3" borderId="2" xfId="0" applyFont="1" applyFill="1" applyBorder="1" applyAlignment="1">
      <alignment horizontal="center" vertical="center"/>
    </xf>
    <xf numFmtId="0" fontId="46" fillId="3" borderId="2" xfId="1" applyNumberFormat="1" applyFont="1" applyFill="1" applyBorder="1" applyAlignment="1">
      <alignment horizontal="center" vertical="center" wrapText="1"/>
    </xf>
    <xf numFmtId="0" fontId="48" fillId="3" borderId="2"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48" fillId="3" borderId="2" xfId="0"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2" fontId="4" fillId="0" borderId="2" xfId="9" applyNumberFormat="1" applyFont="1" applyFill="1" applyBorder="1" applyAlignment="1">
      <alignment horizontal="center" vertical="center" wrapText="1"/>
    </xf>
    <xf numFmtId="0" fontId="49" fillId="0" borderId="2" xfId="1" applyNumberFormat="1" applyFont="1" applyFill="1" applyBorder="1" applyAlignment="1">
      <alignment horizontal="center" vertical="center"/>
    </xf>
    <xf numFmtId="171" fontId="49" fillId="0" borderId="2" xfId="1" applyNumberFormat="1" applyFont="1" applyFill="1" applyBorder="1" applyAlignment="1">
      <alignment horizontal="center" vertical="center"/>
    </xf>
    <xf numFmtId="0" fontId="49" fillId="0" borderId="2" xfId="1" applyNumberFormat="1" applyFont="1" applyFill="1" applyBorder="1" applyAlignment="1">
      <alignment vertical="center"/>
    </xf>
    <xf numFmtId="171" fontId="49" fillId="0" borderId="2" xfId="1" applyNumberFormat="1" applyFont="1" applyFill="1" applyBorder="1" applyAlignment="1">
      <alignment vertical="center"/>
    </xf>
    <xf numFmtId="0" fontId="49" fillId="0" borderId="2" xfId="1" applyNumberFormat="1" applyFont="1" applyFill="1" applyBorder="1" applyAlignment="1">
      <alignment vertical="center" wrapText="1"/>
    </xf>
    <xf numFmtId="1" fontId="49" fillId="0" borderId="2" xfId="1" applyNumberFormat="1" applyFont="1" applyFill="1" applyBorder="1" applyAlignment="1">
      <alignment horizontal="center" vertical="center"/>
    </xf>
    <xf numFmtId="0" fontId="49" fillId="0" borderId="2" xfId="1" applyNumberFormat="1" applyFont="1" applyFill="1" applyBorder="1" applyAlignment="1">
      <alignment horizontal="center" vertical="center" wrapText="1"/>
    </xf>
    <xf numFmtId="3" fontId="49" fillId="0" borderId="2" xfId="1" applyNumberFormat="1" applyFont="1" applyFill="1" applyBorder="1" applyAlignment="1">
      <alignment vertical="center"/>
    </xf>
    <xf numFmtId="0" fontId="25" fillId="0" borderId="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wrapText="1"/>
    </xf>
    <xf numFmtId="9" fontId="4" fillId="0" borderId="1" xfId="1" applyNumberFormat="1" applyFont="1" applyFill="1" applyBorder="1" applyAlignment="1">
      <alignment horizontal="center" vertical="center" wrapText="1"/>
    </xf>
    <xf numFmtId="9" fontId="49" fillId="0" borderId="2" xfId="1" applyNumberFormat="1" applyFont="1" applyFill="1" applyBorder="1" applyAlignment="1">
      <alignment horizontal="center" vertical="center"/>
    </xf>
    <xf numFmtId="3" fontId="49" fillId="0" borderId="2" xfId="1" applyNumberFormat="1" applyFont="1" applyFill="1" applyBorder="1" applyAlignment="1">
      <alignment horizontal="center" vertical="center"/>
    </xf>
    <xf numFmtId="3" fontId="49" fillId="0" borderId="2" xfId="1" applyNumberFormat="1" applyFont="1" applyFill="1" applyBorder="1"/>
    <xf numFmtId="0" fontId="49" fillId="0" borderId="2" xfId="1" applyNumberFormat="1" applyFont="1" applyFill="1" applyBorder="1" applyAlignment="1">
      <alignment horizontal="left" vertical="center" wrapText="1"/>
    </xf>
    <xf numFmtId="169" fontId="50" fillId="0" borderId="2" xfId="1" applyNumberFormat="1" applyFont="1" applyFill="1" applyBorder="1" applyAlignment="1">
      <alignment horizontal="center" vertical="center" wrapText="1"/>
    </xf>
    <xf numFmtId="0" fontId="4" fillId="0" borderId="3" xfId="1" applyNumberFormat="1" applyFont="1" applyFill="1" applyBorder="1" applyAlignment="1">
      <alignment vertical="center" wrapText="1"/>
    </xf>
    <xf numFmtId="170" fontId="4" fillId="0" borderId="2" xfId="9" applyNumberFormat="1" applyFont="1" applyFill="1" applyBorder="1" applyAlignment="1">
      <alignment horizontal="center" vertical="center" wrapText="1"/>
    </xf>
    <xf numFmtId="169" fontId="49" fillId="0" borderId="2" xfId="1" applyNumberFormat="1" applyFont="1" applyFill="1" applyBorder="1" applyAlignment="1">
      <alignment horizontal="center" vertical="center"/>
    </xf>
    <xf numFmtId="3" fontId="49" fillId="0" borderId="1" xfId="1" applyNumberFormat="1" applyFont="1" applyFill="1" applyBorder="1" applyAlignment="1">
      <alignment horizontal="center" vertical="center"/>
    </xf>
    <xf numFmtId="3" fontId="49" fillId="0" borderId="1" xfId="1" applyNumberFormat="1" applyFont="1" applyFill="1" applyBorder="1" applyAlignment="1">
      <alignment horizontal="center" vertical="center" wrapText="1"/>
    </xf>
    <xf numFmtId="0" fontId="4" fillId="0" borderId="8" xfId="1" applyNumberFormat="1" applyFont="1" applyFill="1" applyBorder="1" applyAlignment="1">
      <alignment vertical="center" wrapText="1"/>
    </xf>
    <xf numFmtId="0" fontId="49" fillId="0" borderId="8" xfId="1" applyNumberFormat="1" applyFont="1" applyFill="1" applyBorder="1" applyAlignment="1">
      <alignment horizontal="center" vertical="center"/>
    </xf>
    <xf numFmtId="0" fontId="49" fillId="0" borderId="8" xfId="1" applyNumberFormat="1" applyFont="1" applyFill="1" applyBorder="1" applyAlignment="1">
      <alignment horizontal="center" vertical="center" wrapText="1"/>
    </xf>
    <xf numFmtId="0" fontId="49" fillId="0" borderId="3" xfId="1" applyNumberFormat="1" applyFont="1" applyFill="1" applyBorder="1" applyAlignment="1">
      <alignment horizontal="center" vertical="center"/>
    </xf>
    <xf numFmtId="0" fontId="49" fillId="0" borderId="3" xfId="1" applyNumberFormat="1" applyFont="1" applyFill="1" applyBorder="1" applyAlignment="1">
      <alignment horizontal="center" vertical="center" wrapText="1"/>
    </xf>
    <xf numFmtId="0" fontId="50" fillId="0" borderId="2" xfId="1" applyNumberFormat="1" applyFont="1" applyFill="1" applyBorder="1" applyAlignment="1">
      <alignment horizontal="center" vertical="center" wrapText="1"/>
    </xf>
    <xf numFmtId="2" fontId="50" fillId="0" borderId="2" xfId="1" applyNumberFormat="1" applyFont="1" applyFill="1" applyBorder="1" applyAlignment="1">
      <alignment horizontal="center" vertical="center" wrapText="1"/>
    </xf>
    <xf numFmtId="0" fontId="51" fillId="0" borderId="2" xfId="1" applyNumberFormat="1" applyFont="1" applyFill="1" applyBorder="1" applyAlignment="1">
      <alignment vertical="center"/>
    </xf>
    <xf numFmtId="0" fontId="51" fillId="0" borderId="2" xfId="1" applyNumberFormat="1" applyFont="1" applyFill="1" applyBorder="1" applyAlignment="1">
      <alignment horizontal="center" vertical="center"/>
    </xf>
    <xf numFmtId="3" fontId="15" fillId="0" borderId="1" xfId="0" applyNumberFormat="1" applyFont="1" applyFill="1" applyBorder="1" applyAlignment="1">
      <alignment horizontal="center" vertical="center"/>
    </xf>
    <xf numFmtId="3" fontId="49" fillId="0" borderId="1" xfId="1" applyNumberFormat="1" applyFont="1" applyFill="1" applyBorder="1" applyAlignment="1">
      <alignment horizontal="center" vertical="center"/>
    </xf>
    <xf numFmtId="0" fontId="49" fillId="0" borderId="1" xfId="1" applyNumberFormat="1" applyFont="1" applyFill="1" applyBorder="1" applyAlignment="1">
      <alignment horizontal="center" vertical="center"/>
    </xf>
    <xf numFmtId="0" fontId="49" fillId="0" borderId="15" xfId="1"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53" fillId="0" borderId="2" xfId="1" applyNumberFormat="1" applyFont="1" applyFill="1" applyBorder="1" applyAlignment="1">
      <alignment horizontal="center" vertical="center" wrapText="1"/>
    </xf>
    <xf numFmtId="171" fontId="53" fillId="0" borderId="2" xfId="1" applyNumberFormat="1" applyFont="1" applyFill="1" applyBorder="1" applyAlignment="1">
      <alignment horizontal="center" vertical="center" wrapText="1"/>
    </xf>
    <xf numFmtId="0" fontId="26" fillId="0" borderId="2" xfId="1" applyNumberFormat="1" applyFont="1" applyFill="1" applyBorder="1" applyAlignment="1">
      <alignment horizontal="center" vertical="center" wrapText="1"/>
    </xf>
    <xf numFmtId="0" fontId="49" fillId="0" borderId="3" xfId="1" applyNumberFormat="1" applyFont="1" applyFill="1" applyBorder="1" applyAlignment="1">
      <alignment vertical="center" wrapText="1"/>
    </xf>
    <xf numFmtId="3" fontId="49" fillId="0" borderId="0" xfId="1" applyNumberFormat="1" applyFont="1" applyFill="1" applyBorder="1" applyAlignment="1">
      <alignment vertical="center"/>
    </xf>
    <xf numFmtId="0" fontId="49" fillId="0" borderId="0" xfId="1" applyNumberFormat="1" applyFont="1" applyFill="1" applyBorder="1" applyAlignment="1">
      <alignment vertical="center"/>
    </xf>
    <xf numFmtId="169" fontId="49" fillId="0" borderId="3" xfId="1" applyNumberFormat="1" applyFont="1" applyFill="1" applyBorder="1" applyAlignment="1">
      <alignment horizontal="center" vertical="center"/>
    </xf>
    <xf numFmtId="0" fontId="53" fillId="0" borderId="18" xfId="1" applyNumberFormat="1" applyFont="1" applyFill="1" applyBorder="1" applyAlignment="1">
      <alignment horizontal="center" vertical="center"/>
    </xf>
    <xf numFmtId="0" fontId="54" fillId="0" borderId="2" xfId="1" applyNumberFormat="1" applyFont="1" applyFill="1" applyBorder="1" applyAlignment="1">
      <alignment horizontal="center" vertical="center"/>
    </xf>
    <xf numFmtId="3" fontId="49" fillId="0" borderId="18" xfId="1" applyNumberFormat="1" applyFont="1" applyFill="1" applyBorder="1" applyAlignment="1">
      <alignment vertical="center" wrapText="1"/>
    </xf>
    <xf numFmtId="3" fontId="49" fillId="0" borderId="18" xfId="1" applyNumberFormat="1" applyFont="1" applyFill="1" applyBorder="1" applyAlignment="1">
      <alignment horizontal="center" vertical="center"/>
    </xf>
    <xf numFmtId="0" fontId="49" fillId="0" borderId="19" xfId="1" applyNumberFormat="1" applyFont="1" applyFill="1" applyBorder="1" applyAlignment="1">
      <alignment vertical="center" wrapText="1"/>
    </xf>
    <xf numFmtId="3" fontId="49" fillId="0" borderId="20" xfId="1" applyNumberFormat="1" applyFont="1" applyFill="1" applyBorder="1" applyAlignment="1">
      <alignment horizontal="center" vertical="center" wrapText="1"/>
    </xf>
    <xf numFmtId="3" fontId="53" fillId="0" borderId="20" xfId="1" applyNumberFormat="1" applyFont="1" applyFill="1" applyBorder="1" applyAlignment="1">
      <alignment horizontal="center" vertical="center" wrapText="1"/>
    </xf>
    <xf numFmtId="0" fontId="49" fillId="0" borderId="20" xfId="1" applyNumberFormat="1" applyFont="1" applyFill="1" applyBorder="1" applyAlignment="1">
      <alignment horizontal="center" vertical="center" wrapText="1"/>
    </xf>
    <xf numFmtId="3" fontId="49" fillId="0" borderId="3" xfId="1" applyNumberFormat="1" applyFont="1" applyFill="1" applyBorder="1" applyAlignment="1">
      <alignment horizontal="center" vertical="center" wrapText="1"/>
    </xf>
    <xf numFmtId="0" fontId="49" fillId="0" borderId="3" xfId="1" applyNumberFormat="1" applyFont="1" applyFill="1" applyBorder="1" applyAlignment="1">
      <alignment horizontal="center" vertical="center" wrapText="1"/>
    </xf>
    <xf numFmtId="3" fontId="49" fillId="0" borderId="3" xfId="1" applyNumberFormat="1" applyFont="1" applyFill="1" applyBorder="1" applyAlignment="1">
      <alignment horizontal="center" vertical="center"/>
    </xf>
    <xf numFmtId="3" fontId="49" fillId="0" borderId="3" xfId="1" applyNumberFormat="1" applyFont="1" applyFill="1" applyBorder="1" applyAlignment="1">
      <alignment horizontal="left" vertical="center" wrapText="1"/>
    </xf>
    <xf numFmtId="3" fontId="49" fillId="0" borderId="2" xfId="1" applyNumberFormat="1" applyFont="1" applyFill="1" applyBorder="1" applyAlignment="1">
      <alignment vertical="center" wrapText="1"/>
    </xf>
    <xf numFmtId="3" fontId="49" fillId="0" borderId="2" xfId="1" applyNumberFormat="1" applyFont="1" applyFill="1" applyBorder="1" applyAlignment="1">
      <alignment horizontal="center" vertical="center" wrapText="1"/>
    </xf>
    <xf numFmtId="0" fontId="49" fillId="0" borderId="20" xfId="1" applyNumberFormat="1" applyFont="1" applyFill="1" applyBorder="1" applyAlignment="1">
      <alignment vertical="center"/>
    </xf>
    <xf numFmtId="3" fontId="49" fillId="0" borderId="19" xfId="1" applyNumberFormat="1" applyFont="1" applyFill="1" applyBorder="1" applyAlignment="1">
      <alignment vertical="center" wrapText="1"/>
    </xf>
    <xf numFmtId="0" fontId="49" fillId="0" borderId="18" xfId="1" applyNumberFormat="1" applyFont="1" applyFill="1" applyBorder="1" applyAlignment="1">
      <alignment vertical="center"/>
    </xf>
    <xf numFmtId="3" fontId="49" fillId="0" borderId="19" xfId="1" applyNumberFormat="1" applyFont="1" applyFill="1" applyBorder="1" applyAlignment="1">
      <alignment horizontal="center" vertical="center" wrapText="1"/>
    </xf>
    <xf numFmtId="3" fontId="49" fillId="0" borderId="19" xfId="1" applyNumberFormat="1" applyFont="1" applyFill="1" applyBorder="1" applyAlignment="1">
      <alignment horizontal="center" vertical="center"/>
    </xf>
    <xf numFmtId="0" fontId="49" fillId="0" borderId="19" xfId="1" applyNumberFormat="1" applyFont="1" applyFill="1" applyBorder="1" applyAlignment="1">
      <alignment horizontal="center" vertical="center" wrapText="1"/>
    </xf>
    <xf numFmtId="0" fontId="49" fillId="0" borderId="18" xfId="1" applyNumberFormat="1" applyFont="1" applyFill="1" applyBorder="1" applyAlignment="1">
      <alignment horizontal="center" vertical="center" wrapText="1"/>
    </xf>
    <xf numFmtId="0" fontId="49" fillId="0" borderId="3" xfId="1" applyNumberFormat="1" applyFont="1" applyFill="1" applyBorder="1" applyAlignment="1">
      <alignment vertical="center"/>
    </xf>
    <xf numFmtId="0" fontId="4" fillId="0" borderId="3" xfId="1" applyNumberFormat="1" applyFont="1" applyFill="1" applyBorder="1" applyAlignment="1">
      <alignment horizontal="center" vertical="center" wrapText="1"/>
    </xf>
    <xf numFmtId="3" fontId="49" fillId="0" borderId="21" xfId="1" applyNumberFormat="1" applyFont="1" applyFill="1" applyBorder="1" applyAlignment="1">
      <alignment vertical="center" wrapText="1"/>
    </xf>
    <xf numFmtId="0" fontId="49" fillId="0" borderId="21" xfId="1" applyNumberFormat="1" applyFont="1" applyFill="1" applyBorder="1" applyAlignment="1">
      <alignment horizontal="center" vertical="center" wrapText="1"/>
    </xf>
    <xf numFmtId="3" fontId="49" fillId="0" borderId="21" xfId="1" applyNumberFormat="1" applyFont="1" applyFill="1" applyBorder="1" applyAlignment="1">
      <alignment horizontal="center" vertical="center" wrapText="1"/>
    </xf>
    <xf numFmtId="3" fontId="49" fillId="0" borderId="21" xfId="1" applyNumberFormat="1" applyFont="1" applyFill="1" applyBorder="1" applyAlignment="1">
      <alignment horizontal="center" vertical="center"/>
    </xf>
    <xf numFmtId="0" fontId="49" fillId="0" borderId="21" xfId="1" applyNumberFormat="1" applyFont="1" applyFill="1" applyBorder="1" applyAlignment="1">
      <alignment vertical="center" wrapText="1"/>
    </xf>
    <xf numFmtId="3" fontId="49" fillId="0" borderId="1" xfId="1" applyNumberFormat="1" applyFont="1" applyFill="1" applyBorder="1" applyAlignment="1">
      <alignment vertical="center"/>
    </xf>
    <xf numFmtId="3" fontId="49" fillId="0" borderId="3" xfId="1" applyNumberFormat="1" applyFont="1" applyFill="1" applyBorder="1" applyAlignment="1">
      <alignment vertical="center"/>
    </xf>
    <xf numFmtId="3" fontId="0" fillId="0" borderId="0" xfId="0" applyNumberFormat="1" applyFont="1"/>
    <xf numFmtId="0" fontId="9" fillId="5" borderId="0" xfId="0" applyFont="1" applyFill="1" applyBorder="1"/>
    <xf numFmtId="0" fontId="9" fillId="5" borderId="0" xfId="0" applyFont="1" applyFill="1" applyBorder="1" applyAlignment="1">
      <alignment vertical="center"/>
    </xf>
    <xf numFmtId="0" fontId="0" fillId="0" borderId="0" xfId="0" applyFont="1"/>
    <xf numFmtId="1" fontId="0" fillId="0" borderId="0" xfId="0" applyNumberFormat="1" applyFont="1"/>
    <xf numFmtId="0" fontId="0" fillId="0" borderId="0" xfId="0" applyFont="1" applyAlignment="1"/>
    <xf numFmtId="0" fontId="56" fillId="6" borderId="9" xfId="0" applyFont="1" applyFill="1" applyBorder="1" applyAlignment="1">
      <alignment horizontal="center" vertical="center" wrapText="1"/>
    </xf>
    <xf numFmtId="0" fontId="56" fillId="6" borderId="6" xfId="0" applyFont="1" applyFill="1" applyBorder="1" applyAlignment="1">
      <alignment horizontal="center" vertical="center" wrapText="1"/>
    </xf>
    <xf numFmtId="0" fontId="56" fillId="6" borderId="5" xfId="0" applyFont="1" applyFill="1" applyBorder="1" applyAlignment="1">
      <alignment horizontal="center" vertical="center" wrapText="1"/>
    </xf>
    <xf numFmtId="1" fontId="56" fillId="6" borderId="5" xfId="0" applyNumberFormat="1" applyFont="1" applyFill="1" applyBorder="1" applyAlignment="1">
      <alignment horizontal="center" vertical="center" wrapText="1"/>
    </xf>
    <xf numFmtId="0" fontId="57" fillId="6" borderId="6" xfId="0" applyFont="1" applyFill="1" applyBorder="1" applyAlignment="1">
      <alignment horizontal="center" vertical="center" wrapText="1"/>
    </xf>
    <xf numFmtId="0" fontId="57" fillId="6" borderId="5" xfId="0" applyFont="1" applyFill="1" applyBorder="1" applyAlignment="1">
      <alignment horizontal="center" vertical="center" wrapText="1"/>
    </xf>
    <xf numFmtId="0" fontId="56" fillId="6" borderId="10" xfId="0" applyFont="1" applyFill="1" applyBorder="1" applyAlignment="1">
      <alignment horizontal="center" vertical="center" wrapText="1"/>
    </xf>
    <xf numFmtId="0" fontId="57" fillId="6" borderId="5" xfId="0" applyFont="1" applyFill="1" applyBorder="1" applyAlignment="1">
      <alignment horizontal="center" vertical="center"/>
    </xf>
    <xf numFmtId="3" fontId="0" fillId="0" borderId="5" xfId="0" applyNumberFormat="1" applyFont="1" applyFill="1" applyBorder="1" applyAlignment="1">
      <alignment horizontal="center" vertical="center" wrapText="1"/>
    </xf>
    <xf numFmtId="0" fontId="40" fillId="0" borderId="0" xfId="0" applyFont="1" applyAlignment="1">
      <alignment horizontal="left"/>
    </xf>
    <xf numFmtId="0" fontId="40" fillId="0" borderId="0" xfId="0" applyFont="1"/>
    <xf numFmtId="0" fontId="10" fillId="0" borderId="0" xfId="0" applyFont="1" applyAlignment="1">
      <alignment horizontal="center"/>
    </xf>
    <xf numFmtId="0" fontId="0" fillId="0" borderId="0" xfId="0" applyFont="1" applyAlignment="1">
      <alignment horizontal="center"/>
    </xf>
    <xf numFmtId="0" fontId="0" fillId="0" borderId="0" xfId="0" applyFont="1" applyAlignment="1"/>
    <xf numFmtId="0" fontId="55" fillId="7" borderId="9" xfId="0" applyFont="1" applyFill="1" applyBorder="1" applyAlignment="1">
      <alignment horizontal="center" vertical="center" wrapText="1"/>
    </xf>
    <xf numFmtId="0" fontId="55" fillId="8" borderId="9" xfId="0" applyFont="1" applyFill="1" applyBorder="1" applyAlignment="1">
      <alignment horizontal="center" vertical="center" wrapText="1"/>
    </xf>
    <xf numFmtId="0" fontId="9" fillId="3" borderId="7" xfId="0" applyFont="1" applyFill="1" applyBorder="1"/>
    <xf numFmtId="0" fontId="9" fillId="3" borderId="22" xfId="0" applyFont="1" applyFill="1" applyBorder="1"/>
    <xf numFmtId="0" fontId="55" fillId="7" borderId="10" xfId="0" applyFont="1" applyFill="1" applyBorder="1" applyAlignment="1">
      <alignment horizontal="center" vertical="center" wrapText="1"/>
    </xf>
    <xf numFmtId="0" fontId="55" fillId="8" borderId="10" xfId="0" applyFont="1" applyFill="1" applyBorder="1" applyAlignment="1">
      <alignment horizontal="center" vertical="center" wrapText="1"/>
    </xf>
    <xf numFmtId="0" fontId="56" fillId="6" borderId="9" xfId="0" applyFont="1" applyFill="1" applyBorder="1" applyAlignment="1">
      <alignment horizontal="center" vertical="center" wrapText="1"/>
    </xf>
    <xf numFmtId="0" fontId="56" fillId="6" borderId="10"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10" borderId="5" xfId="0" applyFont="1" applyFill="1" applyBorder="1" applyAlignment="1">
      <alignment horizontal="center" vertical="center" wrapText="1"/>
    </xf>
    <xf numFmtId="3" fontId="9" fillId="10" borderId="5" xfId="0" applyNumberFormat="1" applyFont="1" applyFill="1" applyBorder="1" applyAlignment="1">
      <alignment horizontal="center" vertical="center" wrapText="1"/>
    </xf>
    <xf numFmtId="0" fontId="0" fillId="10" borderId="5" xfId="0" applyFont="1" applyFill="1" applyBorder="1" applyAlignment="1">
      <alignment horizontal="center" vertical="center"/>
    </xf>
    <xf numFmtId="3" fontId="0" fillId="10" borderId="5" xfId="0" applyNumberFormat="1" applyFont="1" applyFill="1" applyBorder="1" applyAlignment="1">
      <alignment horizontal="center" vertical="center"/>
    </xf>
    <xf numFmtId="1" fontId="0" fillId="10" borderId="5" xfId="0" applyNumberFormat="1" applyFont="1" applyFill="1" applyBorder="1" applyAlignment="1">
      <alignment horizontal="center" vertical="center"/>
    </xf>
    <xf numFmtId="9" fontId="9" fillId="9" borderId="5" xfId="0" applyNumberFormat="1" applyFont="1" applyFill="1" applyBorder="1" applyAlignment="1">
      <alignment horizontal="center" vertical="center" wrapText="1"/>
    </xf>
    <xf numFmtId="0" fontId="0" fillId="10" borderId="5" xfId="0" applyFont="1" applyFill="1" applyBorder="1" applyAlignment="1">
      <alignment horizontal="center" vertical="center" wrapText="1"/>
    </xf>
    <xf numFmtId="2" fontId="0" fillId="1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3"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xf>
    <xf numFmtId="2" fontId="4"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1" fontId="4" fillId="0" borderId="5" xfId="0" applyNumberFormat="1" applyFont="1" applyFill="1" applyBorder="1" applyAlignment="1">
      <alignment horizontal="center" vertical="center"/>
    </xf>
    <xf numFmtId="1" fontId="0" fillId="0" borderId="5" xfId="0" applyNumberFormat="1" applyFont="1" applyFill="1" applyBorder="1" applyAlignment="1">
      <alignment horizontal="center" vertical="center" wrapText="1"/>
    </xf>
    <xf numFmtId="2" fontId="9" fillId="0" borderId="5" xfId="0" applyNumberFormat="1" applyFont="1" applyFill="1" applyBorder="1" applyAlignment="1">
      <alignment horizontal="center" vertical="center"/>
    </xf>
    <xf numFmtId="1" fontId="0" fillId="0" borderId="5" xfId="0" applyNumberFormat="1" applyFont="1" applyFill="1" applyBorder="1" applyAlignment="1">
      <alignment horizontal="center" vertical="center"/>
    </xf>
    <xf numFmtId="2" fontId="0" fillId="0" borderId="5" xfId="0" applyNumberFormat="1" applyFont="1" applyFill="1" applyBorder="1" applyAlignment="1">
      <alignment horizontal="center" vertical="center"/>
    </xf>
    <xf numFmtId="0" fontId="9" fillId="11" borderId="5" xfId="0" applyFont="1" applyFill="1" applyBorder="1" applyAlignment="1">
      <alignment horizontal="center" vertical="center" wrapText="1"/>
    </xf>
    <xf numFmtId="3" fontId="9" fillId="11" borderId="5" xfId="0" applyNumberFormat="1" applyFont="1" applyFill="1" applyBorder="1" applyAlignment="1">
      <alignment horizontal="center" vertical="center" wrapText="1"/>
    </xf>
    <xf numFmtId="9" fontId="9" fillId="11" borderId="5" xfId="0" applyNumberFormat="1" applyFont="1" applyFill="1" applyBorder="1" applyAlignment="1">
      <alignment horizontal="center" vertical="center" wrapText="1"/>
    </xf>
    <xf numFmtId="0" fontId="0" fillId="11" borderId="5" xfId="0" applyFont="1" applyFill="1" applyBorder="1" applyAlignment="1">
      <alignment horizontal="center" vertical="center" wrapText="1"/>
    </xf>
    <xf numFmtId="9" fontId="0" fillId="11" borderId="5" xfId="0" applyNumberFormat="1" applyFont="1" applyFill="1" applyBorder="1" applyAlignment="1">
      <alignment horizontal="center" vertical="center"/>
    </xf>
    <xf numFmtId="3" fontId="0" fillId="11" borderId="5" xfId="0" applyNumberFormat="1" applyFont="1" applyFill="1" applyBorder="1" applyAlignment="1">
      <alignment horizontal="center" vertical="center"/>
    </xf>
    <xf numFmtId="0" fontId="0" fillId="11" borderId="5" xfId="0" applyFont="1" applyFill="1" applyBorder="1" applyAlignment="1">
      <alignment horizontal="center" vertical="center"/>
    </xf>
    <xf numFmtId="1" fontId="0" fillId="11" borderId="5" xfId="0" applyNumberFormat="1" applyFont="1" applyFill="1" applyBorder="1" applyAlignment="1">
      <alignment horizontal="center" vertical="center"/>
    </xf>
    <xf numFmtId="2" fontId="0" fillId="11" borderId="5" xfId="0" applyNumberFormat="1" applyFont="1" applyFill="1" applyBorder="1" applyAlignment="1">
      <alignment horizontal="center" vertical="center"/>
    </xf>
    <xf numFmtId="3" fontId="9" fillId="0" borderId="9" xfId="0" applyNumberFormat="1" applyFont="1" applyFill="1" applyBorder="1" applyAlignment="1">
      <alignment horizontal="center" vertical="center" wrapText="1"/>
    </xf>
    <xf numFmtId="0" fontId="9" fillId="9" borderId="9" xfId="0" applyFont="1" applyFill="1" applyBorder="1" applyAlignment="1">
      <alignment horizontal="center" vertical="center" wrapText="1"/>
    </xf>
    <xf numFmtId="3" fontId="9" fillId="9" borderId="9" xfId="0" applyNumberFormat="1" applyFont="1" applyFill="1" applyBorder="1" applyAlignment="1">
      <alignment vertical="center" wrapText="1"/>
    </xf>
    <xf numFmtId="0" fontId="9" fillId="0" borderId="23" xfId="0" applyFont="1" applyFill="1" applyBorder="1" applyAlignment="1">
      <alignment horizontal="center" vertical="center" wrapText="1"/>
    </xf>
    <xf numFmtId="3" fontId="9" fillId="0" borderId="23" xfId="0" applyNumberFormat="1" applyFont="1" applyFill="1" applyBorder="1" applyAlignment="1">
      <alignment vertical="center" wrapText="1"/>
    </xf>
    <xf numFmtId="3" fontId="9" fillId="0" borderId="10" xfId="0" applyNumberFormat="1" applyFont="1" applyFill="1" applyBorder="1" applyAlignment="1">
      <alignment vertical="center" wrapText="1"/>
    </xf>
    <xf numFmtId="0" fontId="9" fillId="12" borderId="5" xfId="0" applyFont="1" applyFill="1" applyBorder="1" applyAlignment="1">
      <alignment horizontal="center" vertical="center" wrapText="1"/>
    </xf>
    <xf numFmtId="3" fontId="9" fillId="12" borderId="5" xfId="0" applyNumberFormat="1" applyFont="1" applyFill="1" applyBorder="1" applyAlignment="1">
      <alignment horizontal="center" vertical="center" wrapText="1"/>
    </xf>
    <xf numFmtId="0" fontId="0" fillId="12" borderId="5" xfId="0" applyFont="1" applyFill="1" applyBorder="1" applyAlignment="1">
      <alignment horizontal="center" vertical="center"/>
    </xf>
    <xf numFmtId="3" fontId="0" fillId="12" borderId="5" xfId="0" applyNumberFormat="1" applyFont="1" applyFill="1" applyBorder="1" applyAlignment="1">
      <alignment horizontal="center" vertical="center"/>
    </xf>
    <xf numFmtId="1" fontId="0" fillId="12" borderId="5" xfId="0" applyNumberFormat="1" applyFont="1" applyFill="1" applyBorder="1" applyAlignment="1">
      <alignment horizontal="center" vertical="center"/>
    </xf>
    <xf numFmtId="2" fontId="0" fillId="12" borderId="5"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9" fontId="9" fillId="10" borderId="5" xfId="0" applyNumberFormat="1" applyFont="1" applyFill="1" applyBorder="1" applyAlignment="1">
      <alignment horizontal="center" vertical="center" wrapText="1"/>
    </xf>
    <xf numFmtId="0" fontId="11" fillId="10" borderId="5" xfId="0" applyFont="1" applyFill="1" applyBorder="1" applyAlignment="1">
      <alignment horizontal="center" vertical="center"/>
    </xf>
    <xf numFmtId="9" fontId="9" fillId="0" borderId="9" xfId="0" applyNumberFormat="1" applyFont="1" applyFill="1" applyBorder="1" applyAlignment="1">
      <alignment horizontal="center" vertical="center" wrapText="1"/>
    </xf>
    <xf numFmtId="0" fontId="9" fillId="10" borderId="5" xfId="0" applyFont="1" applyFill="1" applyBorder="1" applyAlignment="1">
      <alignment vertical="center" wrapText="1"/>
    </xf>
    <xf numFmtId="3" fontId="9" fillId="10" borderId="9" xfId="0" applyNumberFormat="1" applyFont="1" applyFill="1" applyBorder="1" applyAlignment="1">
      <alignment horizontal="center" vertical="center" wrapText="1"/>
    </xf>
    <xf numFmtId="0" fontId="9" fillId="0" borderId="5" xfId="0" applyFont="1" applyFill="1" applyBorder="1" applyAlignment="1">
      <alignment vertical="center" wrapText="1"/>
    </xf>
    <xf numFmtId="169" fontId="0" fillId="0"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3" fontId="0" fillId="9" borderId="5" xfId="0" applyNumberFormat="1" applyFont="1" applyFill="1" applyBorder="1" applyAlignment="1">
      <alignment horizontal="center" vertical="center" wrapText="1"/>
    </xf>
    <xf numFmtId="3" fontId="9" fillId="0" borderId="24"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9" borderId="23" xfId="0" applyFont="1" applyFill="1" applyBorder="1" applyAlignment="1">
      <alignment horizontal="center" vertical="center" wrapText="1"/>
    </xf>
    <xf numFmtId="3" fontId="0" fillId="10" borderId="5" xfId="0" applyNumberFormat="1" applyFont="1" applyFill="1" applyBorder="1" applyAlignment="1">
      <alignment horizontal="center" vertical="center" wrapText="1"/>
    </xf>
    <xf numFmtId="1" fontId="0" fillId="10" borderId="5" xfId="0" applyNumberFormat="1" applyFont="1" applyFill="1" applyBorder="1" applyAlignment="1">
      <alignment horizontal="center" vertical="center" wrapText="1"/>
    </xf>
    <xf numFmtId="0" fontId="9" fillId="9" borderId="10" xfId="0" applyFont="1" applyFill="1" applyBorder="1" applyAlignment="1">
      <alignment horizontal="center" vertical="center" wrapText="1"/>
    </xf>
    <xf numFmtId="0" fontId="55" fillId="9" borderId="9" xfId="0" applyFont="1" applyFill="1" applyBorder="1" applyAlignment="1">
      <alignment horizontal="center" vertical="center" wrapText="1"/>
    </xf>
    <xf numFmtId="0" fontId="9" fillId="10" borderId="9" xfId="0" applyFont="1" applyFill="1" applyBorder="1" applyAlignment="1">
      <alignment horizontal="center" vertical="center" wrapText="1"/>
    </xf>
    <xf numFmtId="3" fontId="9" fillId="10" borderId="24" xfId="0" applyNumberFormat="1" applyFont="1" applyFill="1" applyBorder="1" applyAlignment="1">
      <alignment horizontal="center" vertical="center" wrapText="1"/>
    </xf>
    <xf numFmtId="0" fontId="1" fillId="0" borderId="0" xfId="1" applyNumberFormat="1" applyFont="1" applyFill="1"/>
    <xf numFmtId="3" fontId="0" fillId="0" borderId="0" xfId="0" applyNumberFormat="1" applyFill="1"/>
    <xf numFmtId="0" fontId="4" fillId="0" borderId="0" xfId="1" applyNumberFormat="1" applyFont="1" applyFill="1" applyAlignment="1">
      <alignment vertical="center"/>
    </xf>
    <xf numFmtId="0" fontId="5" fillId="0" borderId="0" xfId="0" applyFont="1" applyFill="1" applyAlignment="1">
      <alignment horizontal="center"/>
    </xf>
    <xf numFmtId="0" fontId="6" fillId="0" borderId="0" xfId="0" applyFont="1" applyFill="1" applyAlignment="1">
      <alignment horizontal="left"/>
    </xf>
    <xf numFmtId="0" fontId="6" fillId="0" borderId="0" xfId="0" applyFont="1" applyFill="1" applyAlignment="1">
      <alignment horizontal="left"/>
    </xf>
    <xf numFmtId="0" fontId="4" fillId="0" borderId="2" xfId="1" applyNumberFormat="1" applyFont="1" applyFill="1" applyBorder="1" applyAlignment="1">
      <alignment horizontal="justify" vertical="top" wrapText="1"/>
    </xf>
    <xf numFmtId="0" fontId="4" fillId="0" borderId="13" xfId="1" applyNumberFormat="1" applyFont="1" applyFill="1" applyBorder="1" applyAlignment="1">
      <alignment vertical="top" wrapText="1"/>
    </xf>
    <xf numFmtId="0" fontId="4" fillId="0" borderId="15" xfId="1" applyNumberFormat="1" applyFont="1" applyFill="1" applyBorder="1" applyAlignment="1">
      <alignment horizontal="center" vertical="center" wrapText="1"/>
    </xf>
    <xf numFmtId="0" fontId="4" fillId="0" borderId="15" xfId="1" applyNumberFormat="1" applyFont="1" applyFill="1" applyBorder="1" applyAlignment="1">
      <alignment vertical="top" wrapText="1"/>
    </xf>
    <xf numFmtId="0" fontId="1" fillId="0" borderId="2" xfId="1" applyNumberFormat="1" applyFont="1" applyFill="1" applyBorder="1" applyAlignment="1">
      <alignment horizontal="center" vertical="center" wrapText="1"/>
    </xf>
    <xf numFmtId="0" fontId="1" fillId="0" borderId="15" xfId="1" applyNumberFormat="1" applyFont="1" applyFill="1" applyBorder="1"/>
    <xf numFmtId="0" fontId="1" fillId="0" borderId="2" xfId="1" applyNumberFormat="1" applyFont="1" applyFill="1" applyBorder="1"/>
    <xf numFmtId="0" fontId="1" fillId="0" borderId="13" xfId="1" applyNumberFormat="1" applyFont="1" applyFill="1" applyBorder="1"/>
    <xf numFmtId="1" fontId="1" fillId="0" borderId="1" xfId="1" applyNumberFormat="1" applyFont="1" applyFill="1" applyBorder="1" applyAlignment="1">
      <alignment horizontal="center" vertical="center"/>
    </xf>
    <xf numFmtId="3" fontId="1" fillId="0" borderId="1" xfId="1" applyNumberFormat="1" applyFont="1" applyFill="1" applyBorder="1" applyAlignment="1">
      <alignment horizontal="center" vertical="center"/>
    </xf>
    <xf numFmtId="0" fontId="1" fillId="0" borderId="14" xfId="1" applyNumberFormat="1" applyFont="1" applyFill="1" applyBorder="1"/>
    <xf numFmtId="0" fontId="1" fillId="0" borderId="2" xfId="1" applyNumberFormat="1" applyFont="1" applyFill="1" applyBorder="1" applyAlignment="1">
      <alignment horizontal="left" vertical="center" wrapText="1"/>
    </xf>
    <xf numFmtId="0" fontId="1" fillId="0" borderId="2" xfId="1" applyNumberFormat="1" applyFont="1" applyFill="1" applyBorder="1" applyAlignment="1">
      <alignment horizontal="center" vertical="center"/>
    </xf>
    <xf numFmtId="3" fontId="1" fillId="0" borderId="2" xfId="1" applyNumberFormat="1" applyFont="1" applyFill="1" applyBorder="1" applyAlignment="1">
      <alignment horizontal="center" vertical="center"/>
    </xf>
    <xf numFmtId="0" fontId="60" fillId="0" borderId="2" xfId="1" applyNumberFormat="1" applyFont="1" applyFill="1" applyBorder="1" applyAlignment="1">
      <alignment vertical="top" wrapText="1"/>
    </xf>
    <xf numFmtId="0" fontId="61" fillId="0" borderId="3" xfId="1" applyNumberFormat="1" applyFont="1" applyFill="1" applyBorder="1" applyAlignment="1">
      <alignment horizontal="center" vertical="center" wrapText="1"/>
    </xf>
    <xf numFmtId="0" fontId="1" fillId="0" borderId="13" xfId="1" applyNumberFormat="1" applyFont="1" applyFill="1" applyBorder="1" applyAlignment="1">
      <alignment horizontal="center" vertical="center"/>
    </xf>
    <xf numFmtId="3" fontId="15" fillId="0" borderId="8" xfId="0" applyNumberFormat="1" applyFont="1" applyFill="1" applyBorder="1" applyAlignment="1">
      <alignment horizontal="right" vertical="top"/>
    </xf>
    <xf numFmtId="0" fontId="1" fillId="0" borderId="8" xfId="1" applyNumberFormat="1" applyFont="1" applyFill="1" applyBorder="1"/>
    <xf numFmtId="0" fontId="1" fillId="0" borderId="2" xfId="1" applyNumberFormat="1" applyFont="1" applyFill="1" applyBorder="1" applyAlignment="1">
      <alignment horizontal="left" vertical="top" wrapText="1"/>
    </xf>
    <xf numFmtId="0" fontId="60" fillId="0" borderId="2" xfId="1" applyNumberFormat="1" applyFont="1" applyFill="1" applyBorder="1" applyAlignment="1">
      <alignment horizontal="left" vertical="top" wrapText="1"/>
    </xf>
    <xf numFmtId="0" fontId="1" fillId="0" borderId="2" xfId="1" applyNumberFormat="1" applyFont="1" applyFill="1" applyBorder="1" applyAlignment="1">
      <alignment vertical="top"/>
    </xf>
    <xf numFmtId="0" fontId="61" fillId="0" borderId="2" xfId="1" applyNumberFormat="1" applyFont="1" applyFill="1" applyBorder="1" applyAlignment="1">
      <alignment horizontal="center" vertical="center" wrapText="1"/>
    </xf>
    <xf numFmtId="3" fontId="15" fillId="0" borderId="3" xfId="0" applyNumberFormat="1" applyFont="1" applyFill="1" applyBorder="1" applyAlignment="1">
      <alignment horizontal="right" vertical="top"/>
    </xf>
    <xf numFmtId="0" fontId="1" fillId="0" borderId="3" xfId="1" applyNumberFormat="1" applyFont="1" applyFill="1" applyBorder="1"/>
    <xf numFmtId="0" fontId="4" fillId="0" borderId="25" xfId="1" applyNumberFormat="1" applyFont="1" applyFill="1" applyBorder="1" applyAlignment="1">
      <alignment vertical="top" wrapText="1"/>
    </xf>
    <xf numFmtId="0" fontId="4" fillId="0" borderId="8" xfId="1" applyNumberFormat="1" applyFont="1" applyFill="1" applyBorder="1" applyAlignment="1">
      <alignment vertical="top" wrapText="1"/>
    </xf>
    <xf numFmtId="0" fontId="4" fillId="0" borderId="12" xfId="1" applyNumberFormat="1" applyFont="1" applyFill="1" applyBorder="1" applyAlignment="1">
      <alignment horizontal="center" vertical="center" wrapText="1"/>
    </xf>
    <xf numFmtId="0" fontId="4" fillId="0" borderId="11" xfId="1" applyNumberFormat="1" applyFont="1" applyFill="1" applyBorder="1" applyAlignment="1">
      <alignment vertical="top" wrapText="1"/>
    </xf>
    <xf numFmtId="0" fontId="48" fillId="0" borderId="3" xfId="1" applyNumberFormat="1" applyFont="1" applyFill="1" applyBorder="1" applyAlignment="1">
      <alignment horizontal="left" vertical="top" wrapText="1"/>
    </xf>
    <xf numFmtId="3" fontId="44" fillId="0" borderId="3" xfId="12" applyNumberFormat="1" applyFont="1" applyFill="1" applyBorder="1" applyAlignment="1">
      <alignment horizontal="center" vertical="center"/>
    </xf>
    <xf numFmtId="3" fontId="44" fillId="0" borderId="3" xfId="1" applyNumberFormat="1" applyFont="1" applyFill="1" applyBorder="1" applyAlignment="1">
      <alignment horizontal="center" vertical="center"/>
    </xf>
    <xf numFmtId="0" fontId="1" fillId="0" borderId="2" xfId="1" applyNumberFormat="1" applyFont="1" applyFill="1" applyBorder="1" applyAlignment="1">
      <alignment vertical="top" wrapText="1"/>
    </xf>
    <xf numFmtId="0" fontId="48" fillId="0" borderId="2" xfId="1" applyNumberFormat="1" applyFont="1" applyFill="1" applyBorder="1" applyAlignment="1">
      <alignment horizontal="center" vertical="center" wrapText="1"/>
    </xf>
    <xf numFmtId="0" fontId="4" fillId="13" borderId="2" xfId="1" applyNumberFormat="1" applyFont="1" applyFill="1" applyBorder="1" applyAlignment="1">
      <alignment horizontal="justify" vertical="top" wrapText="1"/>
    </xf>
    <xf numFmtId="0" fontId="4" fillId="13" borderId="13" xfId="1" applyNumberFormat="1" applyFont="1" applyFill="1" applyBorder="1" applyAlignment="1">
      <alignment vertical="top" wrapText="1"/>
    </xf>
    <xf numFmtId="0" fontId="4" fillId="13" borderId="25" xfId="1" applyNumberFormat="1" applyFont="1" applyFill="1" applyBorder="1" applyAlignment="1">
      <alignment vertical="top" wrapText="1"/>
    </xf>
    <xf numFmtId="0" fontId="4" fillId="13" borderId="8" xfId="1" applyNumberFormat="1" applyFont="1" applyFill="1" applyBorder="1" applyAlignment="1">
      <alignment vertical="top" wrapText="1"/>
    </xf>
    <xf numFmtId="0" fontId="4" fillId="13" borderId="12" xfId="1" applyNumberFormat="1" applyFont="1" applyFill="1" applyBorder="1" applyAlignment="1">
      <alignment horizontal="center" vertical="center" wrapText="1"/>
    </xf>
    <xf numFmtId="0" fontId="4" fillId="13" borderId="11" xfId="1" applyNumberFormat="1" applyFont="1" applyFill="1" applyBorder="1" applyAlignment="1">
      <alignment vertical="top" wrapText="1"/>
    </xf>
    <xf numFmtId="0" fontId="4" fillId="13" borderId="15" xfId="1" applyNumberFormat="1" applyFont="1" applyFill="1" applyBorder="1" applyAlignment="1">
      <alignment vertical="top" wrapText="1"/>
    </xf>
    <xf numFmtId="0" fontId="4" fillId="13" borderId="2" xfId="1" applyNumberFormat="1" applyFont="1" applyFill="1" applyBorder="1" applyAlignment="1">
      <alignment vertical="top" wrapText="1"/>
    </xf>
    <xf numFmtId="0" fontId="4" fillId="13" borderId="2" xfId="1" applyNumberFormat="1" applyFont="1" applyFill="1" applyBorder="1" applyAlignment="1">
      <alignment horizontal="right" vertical="center" wrapText="1"/>
    </xf>
    <xf numFmtId="0" fontId="4" fillId="13" borderId="2" xfId="1" applyNumberFormat="1" applyFont="1" applyFill="1" applyBorder="1" applyAlignment="1">
      <alignment horizontal="right" vertical="top" wrapText="1"/>
    </xf>
    <xf numFmtId="0" fontId="4" fillId="13" borderId="1" xfId="1" applyNumberFormat="1" applyFont="1" applyFill="1" applyBorder="1" applyAlignment="1">
      <alignment horizontal="right" vertical="top" wrapText="1"/>
    </xf>
    <xf numFmtId="0" fontId="1" fillId="13" borderId="1" xfId="1" applyNumberFormat="1" applyFont="1" applyFill="1" applyBorder="1"/>
    <xf numFmtId="3" fontId="15" fillId="13" borderId="8" xfId="0" applyNumberFormat="1" applyFont="1" applyFill="1" applyBorder="1" applyAlignment="1">
      <alignment horizontal="right" vertical="top"/>
    </xf>
    <xf numFmtId="0" fontId="1" fillId="13" borderId="2" xfId="1" applyNumberFormat="1" applyFont="1" applyFill="1" applyBorder="1"/>
    <xf numFmtId="0" fontId="1" fillId="13" borderId="8" xfId="1" applyNumberFormat="1" applyFont="1" applyFill="1" applyBorder="1"/>
    <xf numFmtId="0" fontId="1" fillId="13" borderId="2" xfId="1" applyNumberFormat="1" applyFont="1" applyFill="1" applyBorder="1" applyAlignment="1">
      <alignment horizontal="center" vertical="center"/>
    </xf>
    <xf numFmtId="0" fontId="4" fillId="0" borderId="13" xfId="1" applyNumberFormat="1" applyFont="1" applyFill="1" applyBorder="1" applyAlignment="1">
      <alignment horizontal="center" vertical="center" wrapText="1"/>
    </xf>
    <xf numFmtId="0" fontId="4" fillId="0" borderId="26" xfId="1"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3" fontId="15" fillId="0" borderId="27" xfId="0"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4" fillId="0" borderId="25" xfId="1" applyNumberFormat="1" applyFont="1" applyFill="1" applyBorder="1" applyAlignment="1">
      <alignment horizontal="center" vertical="center" wrapText="1"/>
    </xf>
    <xf numFmtId="0" fontId="1" fillId="0" borderId="8" xfId="1" applyNumberFormat="1" applyFont="1" applyFill="1" applyBorder="1" applyAlignment="1">
      <alignment horizontal="center" vertical="center" wrapText="1"/>
    </xf>
    <xf numFmtId="0" fontId="1" fillId="0" borderId="8" xfId="1" applyNumberFormat="1" applyFont="1" applyFill="1" applyBorder="1" applyAlignment="1">
      <alignment horizontal="center" vertical="center"/>
    </xf>
    <xf numFmtId="3" fontId="15" fillId="0" borderId="28" xfId="0" applyNumberFormat="1" applyFont="1" applyFill="1" applyBorder="1" applyAlignment="1">
      <alignment horizontal="right" vertical="top"/>
    </xf>
    <xf numFmtId="0" fontId="4" fillId="0" borderId="11" xfId="1" applyNumberFormat="1" applyFont="1" applyFill="1" applyBorder="1" applyAlignment="1">
      <alignment horizontal="center" vertical="center" wrapText="1"/>
    </xf>
    <xf numFmtId="0" fontId="1" fillId="0" borderId="3" xfId="1" applyNumberFormat="1" applyFont="1" applyFill="1" applyBorder="1" applyAlignment="1">
      <alignment horizontal="center" vertical="center" wrapText="1"/>
    </xf>
    <xf numFmtId="0" fontId="1" fillId="0" borderId="3" xfId="1" applyNumberFormat="1" applyFont="1" applyFill="1" applyBorder="1" applyAlignment="1">
      <alignment horizontal="center" vertical="center"/>
    </xf>
    <xf numFmtId="3" fontId="15" fillId="0" borderId="12" xfId="0" applyNumberFormat="1" applyFont="1" applyFill="1" applyBorder="1" applyAlignment="1">
      <alignment horizontal="right" vertical="top"/>
    </xf>
    <xf numFmtId="0" fontId="4" fillId="13" borderId="8" xfId="1" applyNumberFormat="1" applyFont="1" applyFill="1" applyBorder="1" applyAlignment="1">
      <alignment horizontal="right" vertical="top" wrapText="1"/>
    </xf>
    <xf numFmtId="3" fontId="15" fillId="13" borderId="2" xfId="0" applyNumberFormat="1" applyFont="1" applyFill="1" applyBorder="1" applyAlignment="1">
      <alignment horizontal="right" vertical="top"/>
    </xf>
    <xf numFmtId="0" fontId="61" fillId="0" borderId="2" xfId="1" applyNumberFormat="1" applyFont="1" applyFill="1" applyBorder="1" applyAlignment="1">
      <alignment horizontal="left" vertical="top" wrapText="1"/>
    </xf>
    <xf numFmtId="0" fontId="61" fillId="0" borderId="2" xfId="1" applyNumberFormat="1" applyFont="1" applyFill="1" applyBorder="1" applyAlignment="1">
      <alignment vertical="top" wrapText="1"/>
    </xf>
    <xf numFmtId="9" fontId="4" fillId="0" borderId="13" xfId="1" applyNumberFormat="1" applyFont="1" applyFill="1" applyBorder="1" applyAlignment="1">
      <alignment horizontal="center" vertical="center" wrapText="1"/>
    </xf>
    <xf numFmtId="9" fontId="1" fillId="0" borderId="1" xfId="1" applyNumberFormat="1" applyFont="1" applyFill="1" applyBorder="1" applyAlignment="1">
      <alignment horizontal="center" vertical="center"/>
    </xf>
    <xf numFmtId="0" fontId="1" fillId="0" borderId="1" xfId="1" applyNumberFormat="1" applyFont="1" applyFill="1" applyBorder="1"/>
    <xf numFmtId="3" fontId="1" fillId="0" borderId="2" xfId="1" applyNumberFormat="1" applyFont="1" applyFill="1" applyBorder="1" applyAlignment="1">
      <alignment horizontal="center" vertical="center" wrapText="1"/>
    </xf>
    <xf numFmtId="9" fontId="4" fillId="0" borderId="8" xfId="1" applyNumberFormat="1" applyFont="1" applyFill="1" applyBorder="1" applyAlignment="1">
      <alignment horizontal="center" vertical="center" wrapText="1"/>
    </xf>
    <xf numFmtId="9" fontId="1" fillId="0" borderId="8" xfId="1" applyNumberFormat="1" applyFont="1" applyFill="1" applyBorder="1" applyAlignment="1">
      <alignment horizontal="center" vertical="center"/>
    </xf>
    <xf numFmtId="3" fontId="15" fillId="0" borderId="28" xfId="0" applyNumberFormat="1" applyFont="1" applyFill="1" applyBorder="1" applyAlignment="1">
      <alignment horizontal="center" vertical="center"/>
    </xf>
    <xf numFmtId="0" fontId="1" fillId="0" borderId="2" xfId="1" applyNumberFormat="1" applyFont="1" applyFill="1" applyBorder="1" applyAlignment="1">
      <alignment vertical="center" wrapText="1"/>
    </xf>
    <xf numFmtId="9" fontId="1" fillId="0" borderId="3" xfId="1" applyNumberFormat="1" applyFont="1" applyFill="1" applyBorder="1" applyAlignment="1">
      <alignment horizontal="center" vertical="center"/>
    </xf>
    <xf numFmtId="0" fontId="4" fillId="13" borderId="15" xfId="1" applyNumberFormat="1" applyFont="1" applyFill="1" applyBorder="1" applyAlignment="1">
      <alignment horizontal="center" vertical="center" wrapText="1"/>
    </xf>
    <xf numFmtId="9" fontId="4" fillId="13" borderId="2" xfId="1" applyNumberFormat="1" applyFont="1" applyFill="1" applyBorder="1" applyAlignment="1">
      <alignment horizontal="right" vertical="center" wrapText="1"/>
    </xf>
    <xf numFmtId="9" fontId="4" fillId="13" borderId="8" xfId="1" applyNumberFormat="1" applyFont="1" applyFill="1" applyBorder="1" applyAlignment="1">
      <alignment horizontal="right" vertical="top" wrapText="1"/>
    </xf>
    <xf numFmtId="0" fontId="1" fillId="13" borderId="0" xfId="1" applyNumberFormat="1" applyFont="1" applyFill="1"/>
    <xf numFmtId="0" fontId="1" fillId="13" borderId="3" xfId="1" applyNumberFormat="1" applyFont="1" applyFill="1" applyBorder="1"/>
    <xf numFmtId="0" fontId="1" fillId="0" borderId="14" xfId="1" applyNumberFormat="1" applyFont="1" applyFill="1" applyBorder="1" applyAlignment="1">
      <alignment horizontal="center" vertical="center"/>
    </xf>
    <xf numFmtId="0" fontId="61" fillId="0" borderId="2" xfId="1" applyNumberFormat="1" applyFont="1" applyFill="1" applyBorder="1" applyAlignment="1">
      <alignment horizontal="left" vertical="center" wrapText="1"/>
    </xf>
    <xf numFmtId="0" fontId="4" fillId="0" borderId="8" xfId="1" applyNumberFormat="1" applyFont="1" applyFill="1" applyBorder="1" applyAlignment="1">
      <alignment horizontal="center" vertical="center" wrapText="1"/>
    </xf>
    <xf numFmtId="0" fontId="61" fillId="0" borderId="2" xfId="1" applyNumberFormat="1" applyFont="1" applyFill="1" applyBorder="1" applyAlignment="1">
      <alignment wrapText="1"/>
    </xf>
    <xf numFmtId="0" fontId="1" fillId="13" borderId="25" xfId="1" applyNumberFormat="1" applyFont="1" applyFill="1" applyBorder="1" applyAlignment="1">
      <alignment horizontal="center" vertical="center"/>
    </xf>
    <xf numFmtId="3" fontId="15" fillId="13" borderId="1" xfId="0" applyNumberFormat="1" applyFont="1" applyFill="1" applyBorder="1" applyAlignment="1">
      <alignment horizontal="right" vertical="top"/>
    </xf>
    <xf numFmtId="3" fontId="15" fillId="0" borderId="8" xfId="0" applyNumberFormat="1" applyFont="1" applyFill="1" applyBorder="1" applyAlignment="1">
      <alignment horizontal="center" vertical="center"/>
    </xf>
    <xf numFmtId="3" fontId="1" fillId="0" borderId="8" xfId="1" applyNumberFormat="1" applyFont="1" applyFill="1" applyBorder="1" applyAlignment="1">
      <alignment horizontal="center" vertical="center"/>
    </xf>
    <xf numFmtId="3" fontId="15" fillId="0" borderId="3" xfId="0" applyNumberFormat="1" applyFont="1" applyFill="1" applyBorder="1" applyAlignment="1">
      <alignment horizontal="center" vertical="center"/>
    </xf>
    <xf numFmtId="3" fontId="1" fillId="0" borderId="3" xfId="1" applyNumberFormat="1" applyFont="1" applyFill="1" applyBorder="1" applyAlignment="1">
      <alignment horizontal="center" vertical="center"/>
    </xf>
    <xf numFmtId="0" fontId="4" fillId="13" borderId="3" xfId="1" applyNumberFormat="1" applyFont="1" applyFill="1" applyBorder="1" applyAlignment="1">
      <alignment horizontal="justify" vertical="top" wrapText="1"/>
    </xf>
    <xf numFmtId="0" fontId="4" fillId="13" borderId="2" xfId="1" applyNumberFormat="1" applyFont="1" applyFill="1" applyBorder="1" applyAlignment="1">
      <alignment horizontal="center" vertical="top" wrapText="1"/>
    </xf>
    <xf numFmtId="0" fontId="4" fillId="13" borderId="8" xfId="1" applyNumberFormat="1" applyFont="1" applyFill="1" applyBorder="1" applyAlignment="1">
      <alignment horizontal="justify" vertical="top" wrapText="1"/>
    </xf>
    <xf numFmtId="0" fontId="4" fillId="13" borderId="3" xfId="1" applyNumberFormat="1" applyFont="1" applyFill="1" applyBorder="1" applyAlignment="1">
      <alignment horizontal="right" vertical="top" wrapText="1"/>
    </xf>
    <xf numFmtId="3" fontId="15" fillId="13" borderId="3" xfId="0" applyNumberFormat="1" applyFont="1" applyFill="1" applyBorder="1" applyAlignment="1">
      <alignment horizontal="right" vertical="top"/>
    </xf>
    <xf numFmtId="0" fontId="4" fillId="13" borderId="2" xfId="1" applyNumberFormat="1" applyFont="1" applyFill="1" applyBorder="1" applyAlignment="1">
      <alignment horizontal="left" vertical="top" wrapText="1"/>
    </xf>
    <xf numFmtId="9" fontId="7" fillId="0" borderId="1" xfId="1" applyNumberFormat="1" applyFont="1" applyFill="1" applyBorder="1" applyAlignment="1">
      <alignment horizontal="center" vertical="center" wrapText="1"/>
    </xf>
    <xf numFmtId="0" fontId="48" fillId="0" borderId="2" xfId="1" applyNumberFormat="1" applyFont="1" applyFill="1" applyBorder="1" applyAlignment="1">
      <alignment horizontal="left" vertical="center" wrapText="1"/>
    </xf>
    <xf numFmtId="0" fontId="1" fillId="0" borderId="2" xfId="12" applyFont="1" applyFill="1" applyBorder="1" applyAlignment="1">
      <alignment horizontal="center" vertical="center" wrapText="1"/>
    </xf>
    <xf numFmtId="0" fontId="4" fillId="0" borderId="1" xfId="1" applyNumberFormat="1" applyFont="1" applyFill="1" applyBorder="1" applyAlignment="1">
      <alignment horizontal="center" vertical="top" wrapText="1"/>
    </xf>
    <xf numFmtId="9" fontId="4" fillId="0" borderId="26" xfId="1" applyNumberFormat="1" applyFont="1" applyFill="1" applyBorder="1" applyAlignment="1">
      <alignment horizontal="center" vertical="center" wrapText="1"/>
    </xf>
    <xf numFmtId="0" fontId="1" fillId="0" borderId="27" xfId="1" applyNumberFormat="1" applyFont="1" applyFill="1" applyBorder="1"/>
    <xf numFmtId="0" fontId="1" fillId="0" borderId="26" xfId="1" applyNumberFormat="1" applyFont="1" applyFill="1" applyBorder="1"/>
    <xf numFmtId="9" fontId="4" fillId="13" borderId="1" xfId="1" applyNumberFormat="1" applyFont="1" applyFill="1" applyBorder="1" applyAlignment="1">
      <alignment horizontal="right" vertical="top" wrapText="1"/>
    </xf>
    <xf numFmtId="0" fontId="1" fillId="13" borderId="26" xfId="1" applyNumberFormat="1" applyFont="1" applyFill="1" applyBorder="1" applyAlignment="1">
      <alignment horizontal="center" vertical="center"/>
    </xf>
    <xf numFmtId="3" fontId="15" fillId="0" borderId="12" xfId="0" applyNumberFormat="1" applyFont="1" applyFill="1" applyBorder="1" applyAlignment="1">
      <alignment horizontal="center" vertical="center"/>
    </xf>
    <xf numFmtId="0" fontId="1" fillId="0" borderId="2" xfId="1" applyNumberFormat="1" applyFont="1" applyFill="1" applyBorder="1" applyAlignment="1">
      <alignment horizontal="center" vertical="top" wrapText="1"/>
    </xf>
    <xf numFmtId="0" fontId="25" fillId="0" borderId="1" xfId="1" applyNumberFormat="1" applyFont="1" applyFill="1" applyBorder="1" applyAlignment="1">
      <alignment horizontal="center" vertical="center"/>
    </xf>
    <xf numFmtId="3" fontId="4" fillId="0" borderId="8" xfId="1" applyNumberFormat="1"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3" fontId="4" fillId="0" borderId="2" xfId="1" applyNumberFormat="1" applyFont="1" applyFill="1" applyBorder="1" applyAlignment="1">
      <alignment vertical="center"/>
    </xf>
    <xf numFmtId="0" fontId="4" fillId="13" borderId="2" xfId="1" applyNumberFormat="1" applyFont="1" applyFill="1" applyBorder="1" applyAlignment="1">
      <alignment vertical="center" wrapText="1"/>
    </xf>
    <xf numFmtId="3" fontId="4" fillId="13" borderId="3" xfId="1" applyNumberFormat="1" applyFont="1" applyFill="1" applyBorder="1" applyAlignment="1">
      <alignment horizontal="center" vertical="top" wrapText="1"/>
    </xf>
    <xf numFmtId="9" fontId="62" fillId="0" borderId="2" xfId="1" applyNumberFormat="1" applyFont="1" applyFill="1" applyBorder="1" applyAlignment="1">
      <alignment horizontal="center" vertical="center" wrapText="1"/>
    </xf>
    <xf numFmtId="167" fontId="62" fillId="0" borderId="2" xfId="9" applyNumberFormat="1" applyFont="1" applyFill="1" applyBorder="1" applyAlignment="1">
      <alignment horizontal="center" vertical="center" wrapText="1"/>
    </xf>
    <xf numFmtId="10" fontId="25" fillId="0" borderId="1" xfId="1" applyNumberFormat="1" applyFont="1" applyFill="1" applyBorder="1" applyAlignment="1">
      <alignment horizontal="center" vertical="center"/>
    </xf>
    <xf numFmtId="0" fontId="1" fillId="0" borderId="2" xfId="1" applyNumberFormat="1" applyFont="1" applyFill="1" applyBorder="1" applyAlignment="1">
      <alignment horizontal="left" vertical="center"/>
    </xf>
    <xf numFmtId="0" fontId="4" fillId="13" borderId="8" xfId="1" applyNumberFormat="1" applyFont="1" applyFill="1" applyBorder="1" applyAlignment="1">
      <alignment horizontal="center" vertical="top" wrapText="1"/>
    </xf>
    <xf numFmtId="0" fontId="62" fillId="13" borderId="2" xfId="1" applyNumberFormat="1" applyFont="1" applyFill="1" applyBorder="1" applyAlignment="1">
      <alignment vertical="center" wrapText="1"/>
    </xf>
    <xf numFmtId="9" fontId="62" fillId="13" borderId="2" xfId="1" applyNumberFormat="1" applyFont="1" applyFill="1" applyBorder="1" applyAlignment="1">
      <alignment vertical="center" wrapText="1"/>
    </xf>
    <xf numFmtId="167" fontId="62" fillId="13" borderId="1" xfId="9" applyNumberFormat="1" applyFont="1" applyFill="1" applyBorder="1" applyAlignment="1">
      <alignment vertical="top" wrapText="1"/>
    </xf>
    <xf numFmtId="0" fontId="1" fillId="0" borderId="1" xfId="1" applyNumberFormat="1" applyFont="1" applyFill="1" applyBorder="1" applyAlignment="1">
      <alignment wrapText="1"/>
    </xf>
    <xf numFmtId="0" fontId="1" fillId="0" borderId="2" xfId="12" applyFont="1" applyFill="1" applyBorder="1" applyAlignment="1">
      <alignment horizontal="left" vertical="center" wrapText="1"/>
    </xf>
    <xf numFmtId="0" fontId="1" fillId="0" borderId="8" xfId="1" applyNumberFormat="1" applyFont="1" applyFill="1" applyBorder="1" applyAlignment="1">
      <alignment wrapText="1"/>
    </xf>
    <xf numFmtId="3" fontId="4" fillId="0" borderId="1" xfId="1" applyNumberFormat="1" applyFont="1" applyFill="1" applyBorder="1" applyAlignment="1">
      <alignment vertical="center"/>
    </xf>
    <xf numFmtId="0" fontId="1" fillId="0" borderId="2" xfId="1" applyNumberFormat="1" applyFont="1" applyFill="1" applyBorder="1" applyAlignment="1">
      <alignment wrapText="1"/>
    </xf>
    <xf numFmtId="3" fontId="4" fillId="0" borderId="2" xfId="1" applyNumberFormat="1" applyFont="1" applyFill="1" applyBorder="1" applyAlignment="1">
      <alignment vertical="center" wrapText="1"/>
    </xf>
    <xf numFmtId="0" fontId="1" fillId="0" borderId="3" xfId="1" applyNumberFormat="1" applyFont="1" applyFill="1" applyBorder="1" applyAlignment="1">
      <alignment wrapText="1"/>
    </xf>
    <xf numFmtId="0" fontId="1" fillId="0" borderId="29" xfId="1" applyNumberFormat="1" applyFont="1" applyFill="1" applyBorder="1" applyAlignment="1">
      <alignment horizontal="center" vertical="center"/>
    </xf>
    <xf numFmtId="3" fontId="4" fillId="0" borderId="3" xfId="1" applyNumberFormat="1" applyFont="1" applyFill="1" applyBorder="1" applyAlignment="1">
      <alignment vertical="center" wrapText="1"/>
    </xf>
    <xf numFmtId="0" fontId="7" fillId="0" borderId="8" xfId="1" applyNumberFormat="1" applyFont="1" applyFill="1" applyBorder="1" applyAlignment="1">
      <alignment horizontal="center" vertical="center" wrapText="1"/>
    </xf>
    <xf numFmtId="0" fontId="4" fillId="13" borderId="3" xfId="1" applyNumberFormat="1" applyFont="1" applyFill="1" applyBorder="1" applyAlignment="1">
      <alignment vertical="top" wrapText="1"/>
    </xf>
    <xf numFmtId="0" fontId="1" fillId="13" borderId="11" xfId="1" applyNumberFormat="1" applyFont="1" applyFill="1" applyBorder="1" applyAlignment="1">
      <alignment horizontal="center" vertical="center"/>
    </xf>
    <xf numFmtId="0" fontId="1" fillId="0" borderId="2" xfId="1" applyNumberFormat="1" applyFont="1" applyFill="1" applyBorder="1" applyAlignment="1">
      <alignment horizontal="center" wrapText="1"/>
    </xf>
    <xf numFmtId="0" fontId="1" fillId="13" borderId="13" xfId="1"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8" xfId="0" applyFont="1" applyFill="1" applyBorder="1" applyAlignment="1">
      <alignment horizontal="right" vertical="top"/>
    </xf>
    <xf numFmtId="0" fontId="15" fillId="0" borderId="3" xfId="0" applyFont="1" applyFill="1" applyBorder="1" applyAlignment="1">
      <alignment horizontal="right" vertical="top"/>
    </xf>
    <xf numFmtId="0" fontId="4" fillId="13" borderId="8" xfId="1" applyNumberFormat="1" applyFont="1" applyFill="1" applyBorder="1" applyAlignment="1">
      <alignment horizontal="left" vertical="top" wrapText="1"/>
    </xf>
    <xf numFmtId="0" fontId="15" fillId="13" borderId="3" xfId="0" applyFont="1" applyFill="1" applyBorder="1" applyAlignment="1">
      <alignment horizontal="right" vertical="top"/>
    </xf>
    <xf numFmtId="3" fontId="7" fillId="0" borderId="13" xfId="1" applyNumberFormat="1" applyFont="1" applyFill="1" applyBorder="1" applyAlignment="1">
      <alignment horizontal="center" vertical="center" wrapText="1"/>
    </xf>
    <xf numFmtId="0" fontId="48" fillId="0" borderId="2" xfId="1" applyNumberFormat="1" applyFont="1" applyFill="1" applyBorder="1" applyAlignment="1">
      <alignment horizontal="left" vertical="center"/>
    </xf>
    <xf numFmtId="3" fontId="7" fillId="0" borderId="0" xfId="1" applyNumberFormat="1" applyFont="1" applyFill="1" applyBorder="1" applyAlignment="1">
      <alignment horizontal="center" vertical="center" wrapText="1"/>
    </xf>
    <xf numFmtId="3" fontId="4" fillId="13" borderId="2" xfId="1" applyNumberFormat="1" applyFont="1" applyFill="1" applyBorder="1" applyAlignment="1">
      <alignment vertical="center" wrapText="1"/>
    </xf>
    <xf numFmtId="3" fontId="7" fillId="0" borderId="1" xfId="1" applyNumberFormat="1" applyFont="1" applyFill="1" applyBorder="1" applyAlignment="1">
      <alignment horizontal="center" vertical="center" wrapText="1"/>
    </xf>
    <xf numFmtId="0" fontId="9" fillId="0" borderId="2" xfId="12" applyFont="1" applyFill="1" applyBorder="1" applyAlignment="1">
      <alignment horizontal="center" vertical="center" wrapText="1"/>
    </xf>
    <xf numFmtId="3" fontId="43" fillId="0" borderId="2" xfId="12" applyNumberFormat="1" applyFont="1" applyFill="1" applyBorder="1" applyAlignment="1">
      <alignment horizontal="center" vertical="center"/>
    </xf>
    <xf numFmtId="0" fontId="1" fillId="0" borderId="15" xfId="1" applyNumberFormat="1" applyFont="1" applyFill="1" applyBorder="1" applyAlignment="1">
      <alignment horizontal="center" vertical="center" wrapText="1"/>
    </xf>
    <xf numFmtId="0" fontId="1" fillId="0" borderId="0" xfId="1" applyNumberFormat="1" applyFont="1" applyFill="1" applyBorder="1"/>
    <xf numFmtId="0" fontId="25" fillId="0" borderId="13" xfId="1" applyNumberFormat="1" applyFont="1" applyFill="1" applyBorder="1" applyAlignment="1">
      <alignment horizontal="center" vertical="center"/>
    </xf>
    <xf numFmtId="0" fontId="4" fillId="13" borderId="2" xfId="1" applyNumberFormat="1" applyFont="1" applyFill="1" applyBorder="1" applyAlignment="1">
      <alignment horizontal="center" vertical="center" wrapText="1"/>
    </xf>
    <xf numFmtId="3" fontId="4" fillId="13" borderId="2" xfId="1" applyNumberFormat="1" applyFont="1" applyFill="1" applyBorder="1" applyAlignment="1">
      <alignment horizontal="center" vertical="center" wrapText="1"/>
    </xf>
    <xf numFmtId="0" fontId="4" fillId="0" borderId="1" xfId="1" applyNumberFormat="1" applyFont="1" applyFill="1" applyBorder="1" applyAlignment="1">
      <alignment horizontal="justify" vertical="top" wrapText="1"/>
    </xf>
    <xf numFmtId="3" fontId="15" fillId="0" borderId="2" xfId="0" applyNumberFormat="1" applyFont="1" applyFill="1" applyBorder="1" applyAlignment="1">
      <alignment horizontal="right" vertical="top"/>
    </xf>
    <xf numFmtId="0" fontId="7" fillId="3" borderId="8" xfId="1" applyNumberFormat="1" applyFont="1" applyFill="1" applyBorder="1" applyAlignment="1">
      <alignment horizontal="center" vertical="center" wrapText="1"/>
    </xf>
    <xf numFmtId="0" fontId="46" fillId="3" borderId="1" xfId="1" applyNumberFormat="1" applyFont="1" applyFill="1" applyBorder="1" applyAlignment="1">
      <alignment horizontal="center" vertical="center" wrapText="1"/>
    </xf>
  </cellXfs>
  <cellStyles count="13">
    <cellStyle name="Millares" xfId="1" builtinId="3"/>
    <cellStyle name="Millares 2" xfId="2"/>
    <cellStyle name="Millares 3" xfId="10"/>
    <cellStyle name="Millares 4" xfId="11"/>
    <cellStyle name="Moneda [0] 2" xfId="3"/>
    <cellStyle name="Moneda 2" xfId="4"/>
    <cellStyle name="Moneda 3" xfId="5"/>
    <cellStyle name="Moneda 4" xfId="6"/>
    <cellStyle name="Normal" xfId="0" builtinId="0"/>
    <cellStyle name="Normal 14" xfId="7"/>
    <cellStyle name="Normal 2" xfId="8"/>
    <cellStyle name="Normal 3 2" xfId="12"/>
    <cellStyle name="Porcentaje" xfId="9" builtinId="5"/>
  </cellStyles>
  <dxfs count="3">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6</xdr:col>
      <xdr:colOff>304800</xdr:colOff>
      <xdr:row>21</xdr:row>
      <xdr:rowOff>57150</xdr:rowOff>
    </xdr:to>
    <xdr:sp macro="" textlink="">
      <xdr:nvSpPr>
        <xdr:cNvPr id="2" name="AutoShape 2">
          <a:extLst>
            <a:ext uri="{FF2B5EF4-FFF2-40B4-BE49-F238E27FC236}">
              <a16:creationId xmlns="" xmlns:a16="http://schemas.microsoft.com/office/drawing/2014/main" id="{00000000-0008-0000-0000-000002000000}"/>
            </a:ext>
          </a:extLst>
        </xdr:cNvPr>
        <xdr:cNvSpPr>
          <a:spLocks noChangeArrowheads="1"/>
        </xdr:cNvSpPr>
      </xdr:nvSpPr>
      <xdr:spPr bwMode="auto">
        <a:xfrm>
          <a:off x="0" y="2781300"/>
          <a:ext cx="9525000" cy="969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10</xdr:row>
      <xdr:rowOff>0</xdr:rowOff>
    </xdr:from>
    <xdr:to>
      <xdr:col>6</xdr:col>
      <xdr:colOff>304800</xdr:colOff>
      <xdr:row>21</xdr:row>
      <xdr:rowOff>57150</xdr:rowOff>
    </xdr:to>
    <xdr:sp macro="" textlink="">
      <xdr:nvSpPr>
        <xdr:cNvPr id="3" name="AutoShape 2">
          <a:extLst>
            <a:ext uri="{FF2B5EF4-FFF2-40B4-BE49-F238E27FC236}">
              <a16:creationId xmlns="" xmlns:a16="http://schemas.microsoft.com/office/drawing/2014/main" id="{00000000-0008-0000-0000-000003000000}"/>
            </a:ext>
          </a:extLst>
        </xdr:cNvPr>
        <xdr:cNvSpPr>
          <a:spLocks noChangeArrowheads="1"/>
        </xdr:cNvSpPr>
      </xdr:nvSpPr>
      <xdr:spPr bwMode="auto">
        <a:xfrm>
          <a:off x="0" y="2781300"/>
          <a:ext cx="9525000" cy="969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10</xdr:row>
      <xdr:rowOff>0</xdr:rowOff>
    </xdr:from>
    <xdr:to>
      <xdr:col>6</xdr:col>
      <xdr:colOff>304800</xdr:colOff>
      <xdr:row>21</xdr:row>
      <xdr:rowOff>57150</xdr:rowOff>
    </xdr:to>
    <xdr:sp macro="" textlink="">
      <xdr:nvSpPr>
        <xdr:cNvPr id="4" name="AutoShape 2">
          <a:extLst>
            <a:ext uri="{FF2B5EF4-FFF2-40B4-BE49-F238E27FC236}">
              <a16:creationId xmlns="" xmlns:a16="http://schemas.microsoft.com/office/drawing/2014/main" id="{00000000-0008-0000-0000-000004000000}"/>
            </a:ext>
          </a:extLst>
        </xdr:cNvPr>
        <xdr:cNvSpPr>
          <a:spLocks noChangeArrowheads="1"/>
        </xdr:cNvSpPr>
      </xdr:nvSpPr>
      <xdr:spPr bwMode="auto">
        <a:xfrm>
          <a:off x="0" y="2781300"/>
          <a:ext cx="9525000" cy="9696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10</xdr:row>
      <xdr:rowOff>0</xdr:rowOff>
    </xdr:from>
    <xdr:to>
      <xdr:col>6</xdr:col>
      <xdr:colOff>304800</xdr:colOff>
      <xdr:row>21</xdr:row>
      <xdr:rowOff>57150</xdr:rowOff>
    </xdr:to>
    <xdr:sp macro="" textlink="">
      <xdr:nvSpPr>
        <xdr:cNvPr id="5" name="AutoShape 2">
          <a:extLst>
            <a:ext uri="{FF2B5EF4-FFF2-40B4-BE49-F238E27FC236}">
              <a16:creationId xmlns="" xmlns:a16="http://schemas.microsoft.com/office/drawing/2014/main" id="{00000000-0008-0000-0000-000005000000}"/>
            </a:ext>
          </a:extLst>
        </xdr:cNvPr>
        <xdr:cNvSpPr>
          <a:spLocks noChangeArrowheads="1"/>
        </xdr:cNvSpPr>
      </xdr:nvSpPr>
      <xdr:spPr bwMode="auto">
        <a:xfrm>
          <a:off x="0" y="2781300"/>
          <a:ext cx="9525000" cy="9696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10</xdr:row>
      <xdr:rowOff>0</xdr:rowOff>
    </xdr:from>
    <xdr:to>
      <xdr:col>6</xdr:col>
      <xdr:colOff>304800</xdr:colOff>
      <xdr:row>21</xdr:row>
      <xdr:rowOff>57150</xdr:rowOff>
    </xdr:to>
    <xdr:sp macro="" textlink="">
      <xdr:nvSpPr>
        <xdr:cNvPr id="6" name="AutoShape 2">
          <a:extLst>
            <a:ext uri="{FF2B5EF4-FFF2-40B4-BE49-F238E27FC236}">
              <a16:creationId xmlns="" xmlns:a16="http://schemas.microsoft.com/office/drawing/2014/main" id="{00000000-0008-0000-0000-000006000000}"/>
            </a:ext>
          </a:extLst>
        </xdr:cNvPr>
        <xdr:cNvSpPr>
          <a:spLocks noChangeArrowheads="1"/>
        </xdr:cNvSpPr>
      </xdr:nvSpPr>
      <xdr:spPr bwMode="auto">
        <a:xfrm>
          <a:off x="0" y="2781300"/>
          <a:ext cx="9525000" cy="9696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10</xdr:row>
      <xdr:rowOff>0</xdr:rowOff>
    </xdr:from>
    <xdr:to>
      <xdr:col>6</xdr:col>
      <xdr:colOff>304800</xdr:colOff>
      <xdr:row>21</xdr:row>
      <xdr:rowOff>57150</xdr:rowOff>
    </xdr:to>
    <xdr:sp macro="" textlink="">
      <xdr:nvSpPr>
        <xdr:cNvPr id="7" name="AutoShape 2">
          <a:extLst>
            <a:ext uri="{FF2B5EF4-FFF2-40B4-BE49-F238E27FC236}">
              <a16:creationId xmlns="" xmlns:a16="http://schemas.microsoft.com/office/drawing/2014/main" id="{6D6652EE-1ED9-4813-8AE8-92B496D23169}"/>
            </a:ext>
          </a:extLst>
        </xdr:cNvPr>
        <xdr:cNvSpPr>
          <a:spLocks noChangeArrowheads="1"/>
        </xdr:cNvSpPr>
      </xdr:nvSpPr>
      <xdr:spPr bwMode="auto">
        <a:xfrm>
          <a:off x="0" y="2781300"/>
          <a:ext cx="9525000" cy="969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10</xdr:row>
      <xdr:rowOff>0</xdr:rowOff>
    </xdr:from>
    <xdr:to>
      <xdr:col>6</xdr:col>
      <xdr:colOff>304800</xdr:colOff>
      <xdr:row>21</xdr:row>
      <xdr:rowOff>57150</xdr:rowOff>
    </xdr:to>
    <xdr:sp macro="" textlink="">
      <xdr:nvSpPr>
        <xdr:cNvPr id="8" name="AutoShape 2"/>
        <xdr:cNvSpPr>
          <a:spLocks noChangeArrowheads="1"/>
        </xdr:cNvSpPr>
      </xdr:nvSpPr>
      <xdr:spPr bwMode="auto">
        <a:xfrm>
          <a:off x="0" y="2781300"/>
          <a:ext cx="9525000" cy="969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10</xdr:row>
      <xdr:rowOff>0</xdr:rowOff>
    </xdr:from>
    <xdr:to>
      <xdr:col>6</xdr:col>
      <xdr:colOff>304800</xdr:colOff>
      <xdr:row>21</xdr:row>
      <xdr:rowOff>57150</xdr:rowOff>
    </xdr:to>
    <xdr:sp macro="" textlink="">
      <xdr:nvSpPr>
        <xdr:cNvPr id="9" name="AutoShape 2"/>
        <xdr:cNvSpPr>
          <a:spLocks noChangeArrowheads="1"/>
        </xdr:cNvSpPr>
      </xdr:nvSpPr>
      <xdr:spPr bwMode="auto">
        <a:xfrm>
          <a:off x="0" y="2781300"/>
          <a:ext cx="9525000" cy="969645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B124"/>
  <sheetViews>
    <sheetView tabSelected="1" zoomScale="70" zoomScaleNormal="70" workbookViewId="0">
      <selection activeCell="I16" sqref="I16"/>
    </sheetView>
  </sheetViews>
  <sheetFormatPr baseColWidth="10" defaultColWidth="11.42578125" defaultRowHeight="15" x14ac:dyDescent="0.25"/>
  <cols>
    <col min="1" max="1" width="23.7109375" style="7" customWidth="1"/>
    <col min="2" max="2" width="25.42578125" style="6" customWidth="1"/>
    <col min="3" max="3" width="25.7109375" style="6" customWidth="1"/>
    <col min="4" max="4" width="23.28515625" style="6" customWidth="1"/>
    <col min="5" max="5" width="19.7109375" style="6" customWidth="1"/>
    <col min="6" max="6" width="28.7109375" style="6" customWidth="1"/>
    <col min="7" max="7" width="29.7109375" style="6" customWidth="1"/>
    <col min="8" max="8" width="42.140625" style="7" customWidth="1"/>
    <col min="9" max="9" width="47.5703125" style="6" customWidth="1"/>
    <col min="10" max="10" width="13.42578125" style="6" customWidth="1"/>
    <col min="11" max="11" width="18.42578125" style="6" customWidth="1"/>
    <col min="12" max="12" width="14.28515625" style="6" customWidth="1"/>
    <col min="13" max="13" width="12.28515625" style="38" customWidth="1"/>
    <col min="14" max="14" width="20.85546875" style="2" customWidth="1"/>
    <col min="15" max="15" width="41.28515625" style="3" customWidth="1"/>
    <col min="16" max="16" width="12.85546875" style="2" customWidth="1"/>
    <col min="17" max="17" width="11" style="2" customWidth="1"/>
    <col min="18" max="18" width="10.85546875" style="33" customWidth="1"/>
    <col min="19" max="19" width="18.28515625" style="33" customWidth="1"/>
    <col min="20" max="20" width="19.85546875" style="33" customWidth="1"/>
    <col min="21" max="21" width="19" style="33" customWidth="1"/>
    <col min="22" max="22" width="22.28515625" style="33" customWidth="1"/>
    <col min="23" max="23" width="17.28515625" style="33" customWidth="1"/>
    <col min="24" max="24" width="12.7109375" style="33" bestFit="1" customWidth="1"/>
    <col min="25" max="25" width="15.5703125" style="33" customWidth="1"/>
    <col min="26" max="26" width="11.5703125" style="33" bestFit="1" customWidth="1"/>
    <col min="27" max="27" width="15.42578125" style="33" customWidth="1"/>
    <col min="28" max="28" width="17" style="33" customWidth="1"/>
    <col min="29" max="29" width="12.7109375" style="33" bestFit="1" customWidth="1"/>
    <col min="30" max="30" width="14.140625" style="33" customWidth="1"/>
    <col min="31" max="31" width="13.7109375" style="33" customWidth="1"/>
    <col min="32" max="32" width="20.7109375" style="33" customWidth="1"/>
    <col min="33" max="33" width="51.42578125" style="3" customWidth="1"/>
    <col min="34" max="34" width="19.7109375" style="3" customWidth="1"/>
    <col min="35" max="35" width="25.85546875" style="4" customWidth="1"/>
    <col min="36" max="36" width="27.5703125" style="3" customWidth="1"/>
    <col min="37" max="37" width="37.85546875" style="2" customWidth="1"/>
    <col min="38" max="38" width="31.42578125" style="3" customWidth="1"/>
    <col min="39" max="39" width="40.85546875" style="3" customWidth="1"/>
    <col min="40" max="51" width="7.7109375" style="3" customWidth="1"/>
    <col min="52" max="52" width="38.85546875" style="3" customWidth="1"/>
    <col min="53" max="53" width="67.7109375" style="3" customWidth="1"/>
    <col min="54" max="54" width="47.42578125" style="3" customWidth="1"/>
    <col min="55" max="16384" width="11.42578125" style="27"/>
  </cols>
  <sheetData>
    <row r="2" spans="1:54" ht="18" x14ac:dyDescent="0.25">
      <c r="A2" s="112" t="s">
        <v>0</v>
      </c>
      <c r="B2" s="112"/>
      <c r="C2" s="112"/>
      <c r="D2" s="112"/>
      <c r="E2" s="112"/>
      <c r="F2" s="112"/>
      <c r="G2" s="112"/>
      <c r="H2" s="112"/>
      <c r="I2" s="112"/>
      <c r="J2" s="112"/>
      <c r="K2" s="112"/>
      <c r="L2" s="112"/>
      <c r="M2" s="32"/>
    </row>
    <row r="3" spans="1:54" ht="18" x14ac:dyDescent="0.25">
      <c r="A3" s="113" t="s">
        <v>1</v>
      </c>
      <c r="B3" s="113"/>
      <c r="C3" s="113"/>
      <c r="D3" s="113"/>
      <c r="E3" s="113"/>
      <c r="F3" s="113"/>
      <c r="G3" s="113"/>
      <c r="H3" s="113"/>
      <c r="I3" s="113"/>
      <c r="J3" s="113"/>
      <c r="K3" s="113"/>
      <c r="L3" s="113"/>
      <c r="M3" s="32"/>
    </row>
    <row r="4" spans="1:54" x14ac:dyDescent="0.25">
      <c r="A4" s="5"/>
    </row>
    <row r="5" spans="1:54" ht="18" x14ac:dyDescent="0.25">
      <c r="A5" s="114" t="s">
        <v>2</v>
      </c>
      <c r="B5" s="114"/>
      <c r="C5" s="114"/>
      <c r="D5" s="114"/>
      <c r="E5" s="114"/>
      <c r="F5" s="114"/>
      <c r="G5" s="114"/>
      <c r="H5" s="114"/>
      <c r="I5" s="114"/>
      <c r="J5" s="114"/>
      <c r="K5" s="114"/>
      <c r="L5" s="114"/>
      <c r="M5" s="39"/>
    </row>
    <row r="6" spans="1:54" ht="18" x14ac:dyDescent="0.25">
      <c r="A6" s="112" t="s">
        <v>576</v>
      </c>
      <c r="B6" s="112"/>
      <c r="C6" s="112"/>
      <c r="D6" s="112"/>
      <c r="E6" s="112"/>
      <c r="F6" s="112"/>
      <c r="G6" s="112"/>
      <c r="H6" s="112"/>
      <c r="I6" s="112"/>
      <c r="J6" s="112"/>
      <c r="K6" s="112"/>
      <c r="L6" s="112"/>
      <c r="M6" s="32"/>
    </row>
    <row r="7" spans="1:54" ht="18" x14ac:dyDescent="0.25">
      <c r="A7" s="8"/>
      <c r="B7" s="1"/>
      <c r="C7" s="1"/>
      <c r="D7" s="1"/>
      <c r="E7" s="1"/>
      <c r="F7" s="1"/>
      <c r="G7" s="1"/>
      <c r="H7" s="1"/>
      <c r="I7" s="1"/>
      <c r="J7" s="1"/>
      <c r="K7" s="1"/>
      <c r="L7" s="1"/>
      <c r="M7" s="32"/>
    </row>
    <row r="8" spans="1:54" ht="18" x14ac:dyDescent="0.25">
      <c r="A8" s="8"/>
      <c r="B8" s="1"/>
      <c r="C8" s="1"/>
      <c r="D8" s="1"/>
      <c r="E8" s="1"/>
      <c r="F8" s="1"/>
      <c r="G8" s="1"/>
      <c r="H8" s="1"/>
      <c r="I8" s="1"/>
      <c r="J8" s="1"/>
      <c r="K8" s="1"/>
      <c r="L8" s="1"/>
      <c r="M8" s="32"/>
    </row>
    <row r="9" spans="1:54" x14ac:dyDescent="0.25">
      <c r="A9" s="111" t="s">
        <v>562</v>
      </c>
      <c r="B9" s="111"/>
      <c r="C9" s="111"/>
      <c r="D9" s="111"/>
      <c r="E9" s="111"/>
      <c r="F9" s="111"/>
      <c r="G9" s="111"/>
      <c r="H9" s="111"/>
      <c r="I9" s="111"/>
      <c r="J9" s="111"/>
      <c r="K9" s="111"/>
      <c r="L9" s="111"/>
      <c r="M9" s="111"/>
      <c r="N9" s="111"/>
    </row>
    <row r="10" spans="1:54" ht="18" x14ac:dyDescent="0.25">
      <c r="A10" s="9"/>
      <c r="B10" s="10"/>
      <c r="C10" s="10"/>
      <c r="D10" s="10"/>
      <c r="E10" s="10"/>
      <c r="F10" s="1"/>
      <c r="G10" s="1"/>
      <c r="H10" s="1"/>
      <c r="I10" s="1"/>
      <c r="J10" s="1"/>
      <c r="K10" s="1"/>
      <c r="L10" s="1"/>
      <c r="M10" s="32"/>
      <c r="N10" s="1"/>
    </row>
    <row r="11" spans="1:54" x14ac:dyDescent="0.25">
      <c r="A11" s="111" t="s">
        <v>563</v>
      </c>
      <c r="B11" s="111"/>
      <c r="C11" s="111"/>
      <c r="D11" s="111"/>
      <c r="E11" s="111"/>
      <c r="F11" s="111"/>
      <c r="G11" s="111"/>
      <c r="H11" s="111"/>
      <c r="I11" s="111"/>
      <c r="J11" s="111"/>
      <c r="K11" s="111"/>
      <c r="L11" s="111"/>
      <c r="M11" s="111"/>
      <c r="N11" s="111"/>
    </row>
    <row r="12" spans="1:54" ht="18" x14ac:dyDescent="0.25">
      <c r="A12" s="8"/>
      <c r="B12" s="1"/>
      <c r="C12" s="1"/>
      <c r="D12" s="1"/>
      <c r="E12" s="1"/>
      <c r="F12" s="1"/>
      <c r="G12" s="1"/>
      <c r="H12" s="1"/>
      <c r="I12" s="1"/>
      <c r="J12" s="1"/>
      <c r="K12" s="1"/>
      <c r="L12" s="1"/>
      <c r="M12" s="32"/>
    </row>
    <row r="14" spans="1:54" ht="36.75" customHeight="1" x14ac:dyDescent="0.25">
      <c r="A14" s="169" t="s">
        <v>3</v>
      </c>
      <c r="B14" s="169" t="s">
        <v>4</v>
      </c>
      <c r="C14" s="169" t="s">
        <v>5</v>
      </c>
      <c r="D14" s="169" t="s">
        <v>6</v>
      </c>
      <c r="E14" s="169" t="s">
        <v>7</v>
      </c>
      <c r="F14" s="169" t="s">
        <v>8</v>
      </c>
      <c r="G14" s="169" t="s">
        <v>9</v>
      </c>
      <c r="H14" s="169" t="s">
        <v>10</v>
      </c>
      <c r="I14" s="169" t="s">
        <v>11</v>
      </c>
      <c r="J14" s="169" t="s">
        <v>12</v>
      </c>
      <c r="K14" s="169" t="s">
        <v>13</v>
      </c>
      <c r="L14" s="169" t="s">
        <v>14</v>
      </c>
      <c r="M14" s="169" t="s">
        <v>15</v>
      </c>
      <c r="N14" s="107" t="s">
        <v>16</v>
      </c>
      <c r="O14" s="109" t="s">
        <v>11</v>
      </c>
      <c r="P14" s="109"/>
      <c r="Q14" s="107" t="s">
        <v>15</v>
      </c>
      <c r="R14" s="109" t="s">
        <v>17</v>
      </c>
      <c r="S14" s="170" t="s">
        <v>18</v>
      </c>
      <c r="T14" s="170"/>
      <c r="U14" s="170"/>
      <c r="V14" s="170"/>
      <c r="W14" s="170"/>
      <c r="X14" s="170"/>
      <c r="Y14" s="170"/>
      <c r="Z14" s="170"/>
      <c r="AA14" s="170"/>
      <c r="AB14" s="170"/>
      <c r="AC14" s="170"/>
      <c r="AD14" s="170"/>
      <c r="AE14" s="170"/>
      <c r="AF14" s="170"/>
      <c r="AG14" s="109" t="s">
        <v>19</v>
      </c>
      <c r="AH14" s="109" t="s">
        <v>20</v>
      </c>
      <c r="AI14" s="109" t="s">
        <v>21</v>
      </c>
      <c r="AJ14" s="107" t="s">
        <v>22</v>
      </c>
      <c r="AK14" s="109" t="s">
        <v>23</v>
      </c>
      <c r="AL14" s="109" t="s">
        <v>24</v>
      </c>
      <c r="AM14" s="109" t="s">
        <v>25</v>
      </c>
      <c r="AN14" s="171" t="s">
        <v>26</v>
      </c>
      <c r="AO14" s="171"/>
      <c r="AP14" s="171"/>
      <c r="AQ14" s="171"/>
      <c r="AR14" s="171"/>
      <c r="AS14" s="171"/>
      <c r="AT14" s="171"/>
      <c r="AU14" s="171"/>
      <c r="AV14" s="171"/>
      <c r="AW14" s="171"/>
      <c r="AX14" s="171"/>
      <c r="AY14" s="171"/>
      <c r="AZ14" s="171" t="s">
        <v>27</v>
      </c>
      <c r="BA14" s="172" t="s">
        <v>28</v>
      </c>
      <c r="BB14" s="169" t="s">
        <v>29</v>
      </c>
    </row>
    <row r="15" spans="1:54" ht="37.5" customHeight="1" x14ac:dyDescent="0.25">
      <c r="A15" s="173"/>
      <c r="B15" s="173"/>
      <c r="C15" s="173"/>
      <c r="D15" s="173"/>
      <c r="E15" s="173"/>
      <c r="F15" s="173"/>
      <c r="G15" s="173"/>
      <c r="H15" s="173"/>
      <c r="I15" s="173"/>
      <c r="J15" s="173"/>
      <c r="K15" s="173"/>
      <c r="L15" s="173"/>
      <c r="M15" s="174"/>
      <c r="N15" s="108"/>
      <c r="O15" s="105" t="s">
        <v>30</v>
      </c>
      <c r="P15" s="105" t="s">
        <v>31</v>
      </c>
      <c r="Q15" s="108"/>
      <c r="R15" s="109"/>
      <c r="S15" s="175" t="s">
        <v>32</v>
      </c>
      <c r="T15" s="175" t="s">
        <v>33</v>
      </c>
      <c r="U15" s="175" t="s">
        <v>34</v>
      </c>
      <c r="V15" s="175" t="s">
        <v>35</v>
      </c>
      <c r="W15" s="175" t="s">
        <v>36</v>
      </c>
      <c r="X15" s="175" t="s">
        <v>558</v>
      </c>
      <c r="Y15" s="175" t="s">
        <v>559</v>
      </c>
      <c r="Z15" s="175" t="s">
        <v>37</v>
      </c>
      <c r="AA15" s="175" t="s">
        <v>38</v>
      </c>
      <c r="AB15" s="175" t="s">
        <v>39</v>
      </c>
      <c r="AC15" s="175" t="s">
        <v>40</v>
      </c>
      <c r="AD15" s="175" t="s">
        <v>41</v>
      </c>
      <c r="AE15" s="175" t="s">
        <v>42</v>
      </c>
      <c r="AF15" s="175" t="s">
        <v>43</v>
      </c>
      <c r="AG15" s="109"/>
      <c r="AH15" s="109"/>
      <c r="AI15" s="109"/>
      <c r="AJ15" s="108"/>
      <c r="AK15" s="109"/>
      <c r="AL15" s="109"/>
      <c r="AM15" s="176"/>
      <c r="AN15" s="177" t="s">
        <v>44</v>
      </c>
      <c r="AO15" s="177" t="s">
        <v>45</v>
      </c>
      <c r="AP15" s="177" t="s">
        <v>46</v>
      </c>
      <c r="AQ15" s="177" t="s">
        <v>47</v>
      </c>
      <c r="AR15" s="177" t="s">
        <v>46</v>
      </c>
      <c r="AS15" s="177" t="s">
        <v>48</v>
      </c>
      <c r="AT15" s="177" t="s">
        <v>48</v>
      </c>
      <c r="AU15" s="177" t="s">
        <v>47</v>
      </c>
      <c r="AV15" s="177" t="s">
        <v>49</v>
      </c>
      <c r="AW15" s="177" t="s">
        <v>50</v>
      </c>
      <c r="AX15" s="177" t="s">
        <v>51</v>
      </c>
      <c r="AY15" s="177" t="s">
        <v>52</v>
      </c>
      <c r="AZ15" s="171"/>
      <c r="BA15" s="178"/>
      <c r="BB15" s="173"/>
    </row>
    <row r="16" spans="1:54" s="28" customFormat="1" ht="99" customHeight="1" x14ac:dyDescent="0.25">
      <c r="A16" s="47" t="s">
        <v>53</v>
      </c>
      <c r="B16" s="22" t="s">
        <v>54</v>
      </c>
      <c r="C16" s="22" t="s">
        <v>55</v>
      </c>
      <c r="D16" s="22" t="s">
        <v>56</v>
      </c>
      <c r="E16" s="115">
        <v>1</v>
      </c>
      <c r="F16" s="47" t="s">
        <v>57</v>
      </c>
      <c r="G16" s="116" t="s">
        <v>58</v>
      </c>
      <c r="H16" s="22" t="s">
        <v>59</v>
      </c>
      <c r="I16" s="22" t="s">
        <v>60</v>
      </c>
      <c r="J16" s="23">
        <v>218251</v>
      </c>
      <c r="K16" s="13" t="s">
        <v>61</v>
      </c>
      <c r="L16" s="21">
        <v>218251</v>
      </c>
      <c r="M16" s="40">
        <v>218251</v>
      </c>
      <c r="N16" s="117">
        <v>218251</v>
      </c>
      <c r="O16" s="22" t="s">
        <v>60</v>
      </c>
      <c r="P16" s="75">
        <v>218251</v>
      </c>
      <c r="Q16" s="40">
        <v>606372019.26314199</v>
      </c>
      <c r="R16" s="62">
        <v>606372019.26314199</v>
      </c>
      <c r="S16" s="15"/>
      <c r="T16" s="16"/>
      <c r="U16" s="16"/>
      <c r="V16" s="62">
        <v>606372019.26314199</v>
      </c>
      <c r="W16" s="16"/>
      <c r="X16" s="16"/>
      <c r="Y16" s="16"/>
      <c r="Z16" s="16"/>
      <c r="AA16" s="16"/>
      <c r="AB16" s="16"/>
      <c r="AC16" s="16"/>
      <c r="AD16" s="16"/>
      <c r="AE16" s="16"/>
      <c r="AF16" s="16"/>
      <c r="AG16" s="16" t="s">
        <v>62</v>
      </c>
      <c r="AH16" s="16" t="s">
        <v>62</v>
      </c>
      <c r="AI16" s="14" t="s">
        <v>63</v>
      </c>
      <c r="AJ16" s="16" t="s">
        <v>64</v>
      </c>
      <c r="AK16" s="63" t="s">
        <v>65</v>
      </c>
      <c r="AL16" s="16" t="s">
        <v>62</v>
      </c>
      <c r="AM16" s="16" t="s">
        <v>62</v>
      </c>
      <c r="AN16" s="14"/>
      <c r="AO16" s="14" t="s">
        <v>66</v>
      </c>
      <c r="AP16" s="14" t="s">
        <v>66</v>
      </c>
      <c r="AQ16" s="14" t="s">
        <v>66</v>
      </c>
      <c r="AR16" s="14" t="s">
        <v>66</v>
      </c>
      <c r="AS16" s="14" t="s">
        <v>66</v>
      </c>
      <c r="AT16" s="14" t="s">
        <v>66</v>
      </c>
      <c r="AU16" s="14" t="s">
        <v>66</v>
      </c>
      <c r="AV16" s="14" t="s">
        <v>66</v>
      </c>
      <c r="AW16" s="14" t="s">
        <v>66</v>
      </c>
      <c r="AX16" s="14" t="s">
        <v>66</v>
      </c>
      <c r="AY16" s="14" t="s">
        <v>66</v>
      </c>
      <c r="AZ16" s="53" t="s">
        <v>67</v>
      </c>
      <c r="BA16" s="53" t="s">
        <v>68</v>
      </c>
      <c r="BB16" s="47" t="s">
        <v>69</v>
      </c>
    </row>
    <row r="17" spans="1:54" s="28" customFormat="1" ht="72.75" customHeight="1" x14ac:dyDescent="0.25">
      <c r="A17" s="47" t="s">
        <v>53</v>
      </c>
      <c r="B17" s="22" t="s">
        <v>54</v>
      </c>
      <c r="C17" s="22" t="s">
        <v>70</v>
      </c>
      <c r="D17" s="22" t="s">
        <v>71</v>
      </c>
      <c r="E17" s="115">
        <v>0.80710000000000004</v>
      </c>
      <c r="F17" s="47" t="s">
        <v>57</v>
      </c>
      <c r="G17" s="118"/>
      <c r="H17" s="22" t="s">
        <v>72</v>
      </c>
      <c r="I17" s="22" t="s">
        <v>73</v>
      </c>
      <c r="J17" s="23">
        <v>212059</v>
      </c>
      <c r="K17" s="13" t="s">
        <v>74</v>
      </c>
      <c r="L17" s="21">
        <v>1060</v>
      </c>
      <c r="M17" s="12">
        <v>265</v>
      </c>
      <c r="N17" s="13">
        <v>265</v>
      </c>
      <c r="O17" s="22" t="s">
        <v>73</v>
      </c>
      <c r="P17" s="75">
        <v>212583</v>
      </c>
      <c r="Q17" s="11">
        <v>507797.25</v>
      </c>
      <c r="R17" s="35">
        <v>507797.25</v>
      </c>
      <c r="S17" s="16"/>
      <c r="T17" s="16"/>
      <c r="U17" s="16"/>
      <c r="V17" s="35">
        <v>507797.25</v>
      </c>
      <c r="W17" s="16"/>
      <c r="X17" s="16"/>
      <c r="Y17" s="16"/>
      <c r="Z17" s="16"/>
      <c r="AA17" s="16"/>
      <c r="AB17" s="16"/>
      <c r="AC17" s="16"/>
      <c r="AD17" s="16"/>
      <c r="AE17" s="16"/>
      <c r="AF17" s="16"/>
      <c r="AG17" s="16" t="s">
        <v>62</v>
      </c>
      <c r="AH17" s="16" t="s">
        <v>62</v>
      </c>
      <c r="AI17" s="14" t="s">
        <v>63</v>
      </c>
      <c r="AJ17" s="16" t="s">
        <v>64</v>
      </c>
      <c r="AK17" s="63" t="s">
        <v>65</v>
      </c>
      <c r="AL17" s="16" t="s">
        <v>62</v>
      </c>
      <c r="AM17" s="16" t="s">
        <v>62</v>
      </c>
      <c r="AN17" s="14"/>
      <c r="AO17" s="14" t="s">
        <v>66</v>
      </c>
      <c r="AP17" s="14" t="s">
        <v>66</v>
      </c>
      <c r="AQ17" s="14" t="s">
        <v>66</v>
      </c>
      <c r="AR17" s="14" t="s">
        <v>66</v>
      </c>
      <c r="AS17" s="14" t="s">
        <v>66</v>
      </c>
      <c r="AT17" s="14" t="s">
        <v>66</v>
      </c>
      <c r="AU17" s="14" t="s">
        <v>66</v>
      </c>
      <c r="AV17" s="14" t="s">
        <v>66</v>
      </c>
      <c r="AW17" s="14" t="s">
        <v>66</v>
      </c>
      <c r="AX17" s="14" t="s">
        <v>66</v>
      </c>
      <c r="AY17" s="14" t="s">
        <v>66</v>
      </c>
      <c r="AZ17" s="53" t="s">
        <v>67</v>
      </c>
      <c r="BA17" s="53" t="s">
        <v>68</v>
      </c>
      <c r="BB17" s="47" t="s">
        <v>69</v>
      </c>
    </row>
    <row r="18" spans="1:54" s="28" customFormat="1" ht="60" customHeight="1" x14ac:dyDescent="0.25">
      <c r="A18" s="47" t="s">
        <v>53</v>
      </c>
      <c r="B18" s="22" t="s">
        <v>54</v>
      </c>
      <c r="C18" s="22" t="s">
        <v>75</v>
      </c>
      <c r="D18" s="22" t="s">
        <v>76</v>
      </c>
      <c r="E18" s="115">
        <v>1.1599999999999999E-2</v>
      </c>
      <c r="F18" s="47" t="s">
        <v>57</v>
      </c>
      <c r="G18" s="118"/>
      <c r="H18" s="22" t="s">
        <v>77</v>
      </c>
      <c r="I18" s="22" t="s">
        <v>78</v>
      </c>
      <c r="J18" s="23">
        <v>2788</v>
      </c>
      <c r="K18" s="13" t="s">
        <v>61</v>
      </c>
      <c r="L18" s="21">
        <v>2788</v>
      </c>
      <c r="M18" s="40">
        <v>2788</v>
      </c>
      <c r="N18" s="117">
        <v>2788</v>
      </c>
      <c r="O18" s="22" t="s">
        <v>78</v>
      </c>
      <c r="P18" s="75">
        <v>2788</v>
      </c>
      <c r="Q18" s="11">
        <v>7922048.6865306497</v>
      </c>
      <c r="R18" s="35">
        <v>7922048.6865306497</v>
      </c>
      <c r="S18" s="16"/>
      <c r="T18" s="16"/>
      <c r="U18" s="16"/>
      <c r="V18" s="35">
        <v>7922048.6865306497</v>
      </c>
      <c r="W18" s="16"/>
      <c r="X18" s="16"/>
      <c r="Y18" s="16"/>
      <c r="Z18" s="16"/>
      <c r="AA18" s="16"/>
      <c r="AB18" s="16"/>
      <c r="AC18" s="16"/>
      <c r="AD18" s="16"/>
      <c r="AE18" s="16"/>
      <c r="AF18" s="16"/>
      <c r="AG18" s="16" t="s">
        <v>62</v>
      </c>
      <c r="AH18" s="16" t="s">
        <v>62</v>
      </c>
      <c r="AI18" s="14" t="s">
        <v>63</v>
      </c>
      <c r="AJ18" s="16" t="s">
        <v>64</v>
      </c>
      <c r="AK18" s="63" t="s">
        <v>65</v>
      </c>
      <c r="AL18" s="16" t="s">
        <v>62</v>
      </c>
      <c r="AM18" s="16" t="s">
        <v>62</v>
      </c>
      <c r="AN18" s="14"/>
      <c r="AO18" s="14" t="s">
        <v>66</v>
      </c>
      <c r="AP18" s="14" t="s">
        <v>66</v>
      </c>
      <c r="AQ18" s="14" t="s">
        <v>66</v>
      </c>
      <c r="AR18" s="14" t="s">
        <v>66</v>
      </c>
      <c r="AS18" s="14" t="s">
        <v>66</v>
      </c>
      <c r="AT18" s="14" t="s">
        <v>66</v>
      </c>
      <c r="AU18" s="14" t="s">
        <v>66</v>
      </c>
      <c r="AV18" s="14" t="s">
        <v>66</v>
      </c>
      <c r="AW18" s="14" t="s">
        <v>66</v>
      </c>
      <c r="AX18" s="14" t="s">
        <v>66</v>
      </c>
      <c r="AY18" s="14" t="s">
        <v>66</v>
      </c>
      <c r="AZ18" s="53" t="s">
        <v>67</v>
      </c>
      <c r="BA18" s="53" t="s">
        <v>68</v>
      </c>
      <c r="BB18" s="47" t="s">
        <v>69</v>
      </c>
    </row>
    <row r="19" spans="1:54" s="28" customFormat="1" ht="75" x14ac:dyDescent="0.25">
      <c r="A19" s="47" t="s">
        <v>53</v>
      </c>
      <c r="B19" s="22" t="s">
        <v>54</v>
      </c>
      <c r="C19" s="22" t="s">
        <v>79</v>
      </c>
      <c r="D19" s="119" t="s">
        <v>80</v>
      </c>
      <c r="E19" s="115">
        <v>1.3899999999999999E-2</v>
      </c>
      <c r="F19" s="47" t="s">
        <v>57</v>
      </c>
      <c r="G19" s="118"/>
      <c r="H19" s="22" t="s">
        <v>81</v>
      </c>
      <c r="I19" s="22" t="s">
        <v>82</v>
      </c>
      <c r="J19" s="23">
        <v>2427</v>
      </c>
      <c r="K19" s="13" t="s">
        <v>61</v>
      </c>
      <c r="L19" s="21">
        <v>2063</v>
      </c>
      <c r="M19" s="40">
        <v>2063</v>
      </c>
      <c r="N19" s="117">
        <v>2063</v>
      </c>
      <c r="O19" s="22" t="s">
        <v>82</v>
      </c>
      <c r="P19" s="75">
        <v>2427</v>
      </c>
      <c r="Q19" s="11">
        <v>5861975.0503273802</v>
      </c>
      <c r="R19" s="35">
        <v>5861975.0503273802</v>
      </c>
      <c r="S19" s="16"/>
      <c r="T19" s="16"/>
      <c r="U19" s="16"/>
      <c r="V19" s="35">
        <v>5861975.0503273802</v>
      </c>
      <c r="W19" s="16"/>
      <c r="X19" s="16"/>
      <c r="Y19" s="16"/>
      <c r="Z19" s="16"/>
      <c r="AA19" s="16"/>
      <c r="AB19" s="16"/>
      <c r="AC19" s="16"/>
      <c r="AD19" s="16"/>
      <c r="AE19" s="16"/>
      <c r="AF19" s="16"/>
      <c r="AG19" s="16" t="s">
        <v>62</v>
      </c>
      <c r="AH19" s="16" t="s">
        <v>62</v>
      </c>
      <c r="AI19" s="14" t="s">
        <v>63</v>
      </c>
      <c r="AJ19" s="16" t="s">
        <v>64</v>
      </c>
      <c r="AK19" s="63" t="s">
        <v>65</v>
      </c>
      <c r="AL19" s="16" t="s">
        <v>62</v>
      </c>
      <c r="AM19" s="16" t="s">
        <v>62</v>
      </c>
      <c r="AN19" s="14"/>
      <c r="AO19" s="14" t="s">
        <v>66</v>
      </c>
      <c r="AP19" s="14" t="s">
        <v>66</v>
      </c>
      <c r="AQ19" s="14" t="s">
        <v>66</v>
      </c>
      <c r="AR19" s="14" t="s">
        <v>66</v>
      </c>
      <c r="AS19" s="14" t="s">
        <v>66</v>
      </c>
      <c r="AT19" s="14" t="s">
        <v>66</v>
      </c>
      <c r="AU19" s="14" t="s">
        <v>66</v>
      </c>
      <c r="AV19" s="14" t="s">
        <v>66</v>
      </c>
      <c r="AW19" s="14" t="s">
        <v>66</v>
      </c>
      <c r="AX19" s="14" t="s">
        <v>66</v>
      </c>
      <c r="AY19" s="14" t="s">
        <v>66</v>
      </c>
      <c r="AZ19" s="53" t="s">
        <v>67</v>
      </c>
      <c r="BA19" s="53" t="s">
        <v>68</v>
      </c>
      <c r="BB19" s="47" t="s">
        <v>69</v>
      </c>
    </row>
    <row r="20" spans="1:54" s="28" customFormat="1" ht="60" x14ac:dyDescent="0.25">
      <c r="A20" s="47" t="s">
        <v>53</v>
      </c>
      <c r="B20" s="22" t="s">
        <v>54</v>
      </c>
      <c r="C20" s="22" t="s">
        <v>83</v>
      </c>
      <c r="D20" s="22" t="s">
        <v>84</v>
      </c>
      <c r="E20" s="115">
        <v>3.5000000000000003E-2</v>
      </c>
      <c r="F20" s="47" t="s">
        <v>57</v>
      </c>
      <c r="G20" s="118"/>
      <c r="H20" s="22" t="s">
        <v>85</v>
      </c>
      <c r="I20" s="22" t="s">
        <v>86</v>
      </c>
      <c r="J20" s="23">
        <v>2590</v>
      </c>
      <c r="K20" s="13" t="s">
        <v>61</v>
      </c>
      <c r="L20" s="21">
        <v>100</v>
      </c>
      <c r="M20" s="12">
        <v>100</v>
      </c>
      <c r="N20" s="13">
        <v>100</v>
      </c>
      <c r="O20" s="22" t="s">
        <v>86</v>
      </c>
      <c r="P20" s="21">
        <v>2590</v>
      </c>
      <c r="Q20" s="11">
        <v>5180000</v>
      </c>
      <c r="R20" s="35">
        <v>5180000</v>
      </c>
      <c r="S20" s="16"/>
      <c r="T20" s="16"/>
      <c r="U20" s="16"/>
      <c r="V20" s="35">
        <v>5180000</v>
      </c>
      <c r="W20" s="16"/>
      <c r="X20" s="16"/>
      <c r="Y20" s="16"/>
      <c r="Z20" s="16"/>
      <c r="AA20" s="16"/>
      <c r="AB20" s="16"/>
      <c r="AC20" s="16"/>
      <c r="AD20" s="16"/>
      <c r="AE20" s="16"/>
      <c r="AF20" s="16"/>
      <c r="AG20" s="16" t="s">
        <v>62</v>
      </c>
      <c r="AH20" s="16" t="s">
        <v>62</v>
      </c>
      <c r="AI20" s="14" t="s">
        <v>63</v>
      </c>
      <c r="AJ20" s="16" t="s">
        <v>64</v>
      </c>
      <c r="AK20" s="63" t="s">
        <v>65</v>
      </c>
      <c r="AL20" s="16" t="s">
        <v>62</v>
      </c>
      <c r="AM20" s="16" t="s">
        <v>62</v>
      </c>
      <c r="AN20" s="14"/>
      <c r="AO20" s="14" t="s">
        <v>66</v>
      </c>
      <c r="AP20" s="14" t="s">
        <v>66</v>
      </c>
      <c r="AQ20" s="14" t="s">
        <v>66</v>
      </c>
      <c r="AR20" s="14" t="s">
        <v>66</v>
      </c>
      <c r="AS20" s="14" t="s">
        <v>66</v>
      </c>
      <c r="AT20" s="14" t="s">
        <v>66</v>
      </c>
      <c r="AU20" s="14" t="s">
        <v>66</v>
      </c>
      <c r="AV20" s="14" t="s">
        <v>66</v>
      </c>
      <c r="AW20" s="14" t="s">
        <v>66</v>
      </c>
      <c r="AX20" s="14" t="s">
        <v>66</v>
      </c>
      <c r="AY20" s="14" t="s">
        <v>66</v>
      </c>
      <c r="AZ20" s="53" t="s">
        <v>67</v>
      </c>
      <c r="BA20" s="53" t="s">
        <v>68</v>
      </c>
      <c r="BB20" s="47" t="s">
        <v>69</v>
      </c>
    </row>
    <row r="21" spans="1:54" s="28" customFormat="1" ht="60" x14ac:dyDescent="0.25">
      <c r="A21" s="47" t="s">
        <v>53</v>
      </c>
      <c r="B21" s="22" t="s">
        <v>54</v>
      </c>
      <c r="C21" s="22" t="s">
        <v>87</v>
      </c>
      <c r="D21" s="119" t="s">
        <v>88</v>
      </c>
      <c r="E21" s="115">
        <v>4.6300000000000001E-2</v>
      </c>
      <c r="F21" s="47" t="s">
        <v>57</v>
      </c>
      <c r="G21" s="118"/>
      <c r="H21" s="22" t="s">
        <v>89</v>
      </c>
      <c r="I21" s="22" t="s">
        <v>90</v>
      </c>
      <c r="J21" s="23">
        <v>44321</v>
      </c>
      <c r="K21" s="13" t="s">
        <v>61</v>
      </c>
      <c r="L21" s="21">
        <v>1000</v>
      </c>
      <c r="M21" s="40">
        <v>1000</v>
      </c>
      <c r="N21" s="13">
        <v>1000</v>
      </c>
      <c r="O21" s="22" t="s">
        <v>90</v>
      </c>
      <c r="P21" s="21">
        <v>44321</v>
      </c>
      <c r="Q21" s="11">
        <v>405000</v>
      </c>
      <c r="R21" s="35">
        <f>SUM(S21:AF21)</f>
        <v>405000</v>
      </c>
      <c r="S21" s="16"/>
      <c r="T21" s="16"/>
      <c r="U21" s="16"/>
      <c r="V21" s="35">
        <v>405000</v>
      </c>
      <c r="W21" s="16"/>
      <c r="X21" s="16"/>
      <c r="Y21" s="16"/>
      <c r="Z21" s="16"/>
      <c r="AA21" s="16"/>
      <c r="AB21" s="16"/>
      <c r="AC21" s="16"/>
      <c r="AD21" s="16"/>
      <c r="AE21" s="16"/>
      <c r="AF21" s="16"/>
      <c r="AG21" s="16" t="s">
        <v>62</v>
      </c>
      <c r="AH21" s="16" t="s">
        <v>62</v>
      </c>
      <c r="AI21" s="14" t="s">
        <v>63</v>
      </c>
      <c r="AJ21" s="16" t="s">
        <v>64</v>
      </c>
      <c r="AK21" s="63" t="s">
        <v>65</v>
      </c>
      <c r="AL21" s="16" t="s">
        <v>62</v>
      </c>
      <c r="AM21" s="16" t="s">
        <v>62</v>
      </c>
      <c r="AN21" s="14"/>
      <c r="AO21" s="14" t="s">
        <v>66</v>
      </c>
      <c r="AP21" s="14" t="s">
        <v>66</v>
      </c>
      <c r="AQ21" s="14" t="s">
        <v>66</v>
      </c>
      <c r="AR21" s="14" t="s">
        <v>66</v>
      </c>
      <c r="AS21" s="14" t="s">
        <v>66</v>
      </c>
      <c r="AT21" s="14" t="s">
        <v>66</v>
      </c>
      <c r="AU21" s="14" t="s">
        <v>66</v>
      </c>
      <c r="AV21" s="14" t="s">
        <v>66</v>
      </c>
      <c r="AW21" s="14" t="s">
        <v>66</v>
      </c>
      <c r="AX21" s="14" t="s">
        <v>66</v>
      </c>
      <c r="AY21" s="14" t="s">
        <v>66</v>
      </c>
      <c r="AZ21" s="53" t="s">
        <v>67</v>
      </c>
      <c r="BA21" s="53" t="s">
        <v>565</v>
      </c>
      <c r="BB21" s="47" t="s">
        <v>69</v>
      </c>
    </row>
    <row r="22" spans="1:54" s="28" customFormat="1" ht="90" x14ac:dyDescent="0.25">
      <c r="A22" s="47" t="s">
        <v>53</v>
      </c>
      <c r="B22" s="22" t="s">
        <v>54</v>
      </c>
      <c r="C22" s="22" t="s">
        <v>91</v>
      </c>
      <c r="D22" s="22" t="s">
        <v>92</v>
      </c>
      <c r="E22" s="23">
        <v>30000</v>
      </c>
      <c r="F22" s="47" t="s">
        <v>57</v>
      </c>
      <c r="G22" s="118"/>
      <c r="H22" s="22" t="s">
        <v>91</v>
      </c>
      <c r="I22" s="22" t="s">
        <v>92</v>
      </c>
      <c r="J22" s="23">
        <v>30000</v>
      </c>
      <c r="K22" s="13" t="s">
        <v>74</v>
      </c>
      <c r="L22" s="21">
        <v>30000</v>
      </c>
      <c r="M22" s="40">
        <v>7500</v>
      </c>
      <c r="N22" s="117">
        <v>7500</v>
      </c>
      <c r="O22" s="22" t="s">
        <v>92</v>
      </c>
      <c r="P22" s="21">
        <v>30000</v>
      </c>
      <c r="Q22" s="11">
        <v>8960000</v>
      </c>
      <c r="R22" s="35">
        <v>8960000</v>
      </c>
      <c r="S22" s="16"/>
      <c r="T22" s="16"/>
      <c r="U22" s="16"/>
      <c r="V22" s="15">
        <v>8960000</v>
      </c>
      <c r="W22" s="16"/>
      <c r="X22" s="16"/>
      <c r="Y22" s="16"/>
      <c r="Z22" s="16"/>
      <c r="AA22" s="16"/>
      <c r="AB22" s="16"/>
      <c r="AC22" s="16"/>
      <c r="AD22" s="16"/>
      <c r="AE22" s="16"/>
      <c r="AF22" s="16"/>
      <c r="AG22" s="16" t="s">
        <v>62</v>
      </c>
      <c r="AH22" s="16" t="s">
        <v>62</v>
      </c>
      <c r="AI22" s="14" t="s">
        <v>63</v>
      </c>
      <c r="AJ22" s="16" t="s">
        <v>64</v>
      </c>
      <c r="AK22" s="63" t="s">
        <v>65</v>
      </c>
      <c r="AL22" s="16" t="s">
        <v>62</v>
      </c>
      <c r="AM22" s="16" t="s">
        <v>62</v>
      </c>
      <c r="AN22" s="14"/>
      <c r="AO22" s="14" t="s">
        <v>66</v>
      </c>
      <c r="AP22" s="14" t="s">
        <v>66</v>
      </c>
      <c r="AQ22" s="14" t="s">
        <v>66</v>
      </c>
      <c r="AR22" s="14" t="s">
        <v>66</v>
      </c>
      <c r="AS22" s="14" t="s">
        <v>66</v>
      </c>
      <c r="AT22" s="14" t="s">
        <v>66</v>
      </c>
      <c r="AU22" s="14" t="s">
        <v>66</v>
      </c>
      <c r="AV22" s="14" t="s">
        <v>66</v>
      </c>
      <c r="AW22" s="14" t="s">
        <v>66</v>
      </c>
      <c r="AX22" s="14" t="s">
        <v>66</v>
      </c>
      <c r="AY22" s="14" t="s">
        <v>66</v>
      </c>
      <c r="AZ22" s="53" t="s">
        <v>67</v>
      </c>
      <c r="BA22" s="53"/>
      <c r="BB22" s="47" t="s">
        <v>69</v>
      </c>
    </row>
    <row r="23" spans="1:54" s="28" customFormat="1" ht="105" customHeight="1" x14ac:dyDescent="0.25">
      <c r="A23" s="47" t="s">
        <v>53</v>
      </c>
      <c r="B23" s="22" t="s">
        <v>54</v>
      </c>
      <c r="C23" s="22" t="s">
        <v>93</v>
      </c>
      <c r="D23" s="22" t="s">
        <v>94</v>
      </c>
      <c r="E23" s="23">
        <v>163535</v>
      </c>
      <c r="F23" s="47" t="s">
        <v>57</v>
      </c>
      <c r="G23" s="118"/>
      <c r="H23" s="22" t="s">
        <v>95</v>
      </c>
      <c r="I23" s="22" t="s">
        <v>96</v>
      </c>
      <c r="J23" s="23">
        <v>163535</v>
      </c>
      <c r="K23" s="13" t="s">
        <v>61</v>
      </c>
      <c r="L23" s="21">
        <v>163535</v>
      </c>
      <c r="M23" s="40">
        <v>163535</v>
      </c>
      <c r="N23" s="117">
        <v>163535</v>
      </c>
      <c r="O23" s="22" t="s">
        <v>96</v>
      </c>
      <c r="P23" s="75">
        <v>163535</v>
      </c>
      <c r="Q23" s="11">
        <v>31226027</v>
      </c>
      <c r="R23" s="35">
        <v>31226027</v>
      </c>
      <c r="S23" s="16"/>
      <c r="T23" s="16"/>
      <c r="U23" s="16"/>
      <c r="V23" s="15">
        <v>31226027</v>
      </c>
      <c r="W23" s="16"/>
      <c r="X23" s="16"/>
      <c r="Y23" s="16"/>
      <c r="Z23" s="16"/>
      <c r="AA23" s="16"/>
      <c r="AB23" s="16"/>
      <c r="AC23" s="16"/>
      <c r="AD23" s="16"/>
      <c r="AE23" s="16"/>
      <c r="AF23" s="16"/>
      <c r="AG23" s="16" t="s">
        <v>566</v>
      </c>
      <c r="AH23" s="16" t="s">
        <v>62</v>
      </c>
      <c r="AI23" s="14" t="s">
        <v>63</v>
      </c>
      <c r="AJ23" s="16" t="s">
        <v>64</v>
      </c>
      <c r="AK23" s="14">
        <v>163535</v>
      </c>
      <c r="AL23" s="16" t="s">
        <v>62</v>
      </c>
      <c r="AM23" s="16" t="s">
        <v>62</v>
      </c>
      <c r="AN23" s="14" t="s">
        <v>66</v>
      </c>
      <c r="AO23" s="14" t="s">
        <v>66</v>
      </c>
      <c r="AP23" s="14" t="s">
        <v>66</v>
      </c>
      <c r="AQ23" s="14" t="s">
        <v>66</v>
      </c>
      <c r="AR23" s="14" t="s">
        <v>66</v>
      </c>
      <c r="AS23" s="14" t="s">
        <v>66</v>
      </c>
      <c r="AT23" s="14" t="s">
        <v>66</v>
      </c>
      <c r="AU23" s="14" t="s">
        <v>66</v>
      </c>
      <c r="AV23" s="14" t="s">
        <v>66</v>
      </c>
      <c r="AW23" s="14" t="s">
        <v>66</v>
      </c>
      <c r="AX23" s="14" t="s">
        <v>66</v>
      </c>
      <c r="AY23" s="14" t="s">
        <v>66</v>
      </c>
      <c r="AZ23" s="53" t="s">
        <v>567</v>
      </c>
      <c r="BA23" s="16"/>
      <c r="BB23" s="47" t="s">
        <v>69</v>
      </c>
    </row>
    <row r="24" spans="1:54" s="28" customFormat="1" ht="141.75" customHeight="1" x14ac:dyDescent="0.25">
      <c r="A24" s="47" t="s">
        <v>53</v>
      </c>
      <c r="B24" s="22" t="s">
        <v>54</v>
      </c>
      <c r="C24" s="22" t="s">
        <v>97</v>
      </c>
      <c r="D24" s="22" t="s">
        <v>98</v>
      </c>
      <c r="E24" s="23">
        <v>0</v>
      </c>
      <c r="F24" s="47" t="s">
        <v>57</v>
      </c>
      <c r="G24" s="118"/>
      <c r="H24" s="22" t="s">
        <v>99</v>
      </c>
      <c r="I24" s="22" t="s">
        <v>100</v>
      </c>
      <c r="J24" s="23">
        <v>0</v>
      </c>
      <c r="K24" s="13" t="s">
        <v>74</v>
      </c>
      <c r="L24" s="21">
        <v>1</v>
      </c>
      <c r="M24" s="12">
        <v>0.5</v>
      </c>
      <c r="N24" s="13">
        <v>0.5</v>
      </c>
      <c r="O24" s="22" t="s">
        <v>100</v>
      </c>
      <c r="P24" s="14">
        <v>0.5</v>
      </c>
      <c r="Q24" s="11">
        <v>355104</v>
      </c>
      <c r="R24" s="35">
        <f>SUM(S24:V24)</f>
        <v>355104</v>
      </c>
      <c r="S24" s="16"/>
      <c r="T24" s="16"/>
      <c r="U24" s="16"/>
      <c r="V24" s="15">
        <v>355104</v>
      </c>
      <c r="W24" s="16"/>
      <c r="X24" s="16"/>
      <c r="Y24" s="16"/>
      <c r="Z24" s="16"/>
      <c r="AA24" s="16"/>
      <c r="AB24" s="16"/>
      <c r="AC24" s="16"/>
      <c r="AD24" s="16"/>
      <c r="AE24" s="16"/>
      <c r="AF24" s="16"/>
      <c r="AG24" s="16" t="s">
        <v>62</v>
      </c>
      <c r="AH24" s="16" t="s">
        <v>62</v>
      </c>
      <c r="AI24" s="14"/>
      <c r="AJ24" s="16"/>
      <c r="AK24" s="14"/>
      <c r="AL24" s="16" t="s">
        <v>62</v>
      </c>
      <c r="AM24" s="16" t="s">
        <v>62</v>
      </c>
      <c r="AN24" s="14"/>
      <c r="AO24" s="14"/>
      <c r="AP24" s="14"/>
      <c r="AQ24" s="14"/>
      <c r="AR24" s="14"/>
      <c r="AS24" s="14"/>
      <c r="AT24" s="14"/>
      <c r="AU24" s="14"/>
      <c r="AV24" s="14"/>
      <c r="AW24" s="14"/>
      <c r="AX24" s="14"/>
      <c r="AY24" s="14"/>
      <c r="AZ24" s="16"/>
      <c r="BA24" s="16"/>
      <c r="BB24" s="47" t="s">
        <v>69</v>
      </c>
    </row>
    <row r="25" spans="1:54" ht="75" x14ac:dyDescent="0.25">
      <c r="A25" s="47" t="s">
        <v>53</v>
      </c>
      <c r="B25" s="22" t="s">
        <v>54</v>
      </c>
      <c r="C25" s="17" t="s">
        <v>101</v>
      </c>
      <c r="D25" s="17" t="s">
        <v>102</v>
      </c>
      <c r="E25" s="120">
        <v>3725</v>
      </c>
      <c r="F25" s="47" t="s">
        <v>57</v>
      </c>
      <c r="G25" s="118"/>
      <c r="H25" s="17" t="s">
        <v>101</v>
      </c>
      <c r="I25" s="17" t="s">
        <v>102</v>
      </c>
      <c r="J25" s="23">
        <v>1</v>
      </c>
      <c r="K25" s="13" t="s">
        <v>61</v>
      </c>
      <c r="L25" s="121">
        <v>1</v>
      </c>
      <c r="M25" s="41">
        <v>1</v>
      </c>
      <c r="N25" s="44">
        <v>1</v>
      </c>
      <c r="O25" s="17" t="s">
        <v>102</v>
      </c>
      <c r="P25" s="60">
        <v>1</v>
      </c>
      <c r="Q25" s="61">
        <v>0</v>
      </c>
      <c r="R25" s="122">
        <v>0</v>
      </c>
      <c r="S25" s="16"/>
      <c r="T25" s="16"/>
      <c r="U25" s="16"/>
      <c r="V25" s="15">
        <v>0</v>
      </c>
      <c r="W25" s="16"/>
      <c r="X25" s="16"/>
      <c r="Y25" s="16"/>
      <c r="Z25" s="16"/>
      <c r="AA25" s="16"/>
      <c r="AB25" s="16"/>
      <c r="AC25" s="16"/>
      <c r="AD25" s="16"/>
      <c r="AE25" s="16"/>
      <c r="AF25" s="16"/>
      <c r="AG25" s="16" t="s">
        <v>62</v>
      </c>
      <c r="AH25" s="16" t="s">
        <v>62</v>
      </c>
      <c r="AI25" s="14" t="s">
        <v>63</v>
      </c>
      <c r="AJ25" s="16" t="s">
        <v>64</v>
      </c>
      <c r="AK25" s="63" t="s">
        <v>65</v>
      </c>
      <c r="AL25" s="16" t="s">
        <v>62</v>
      </c>
      <c r="AM25" s="16" t="s">
        <v>62</v>
      </c>
      <c r="AN25" s="14"/>
      <c r="AO25" s="14" t="s">
        <v>66</v>
      </c>
      <c r="AP25" s="14" t="s">
        <v>66</v>
      </c>
      <c r="AQ25" s="14" t="s">
        <v>66</v>
      </c>
      <c r="AR25" s="14" t="s">
        <v>66</v>
      </c>
      <c r="AS25" s="14" t="s">
        <v>66</v>
      </c>
      <c r="AT25" s="14" t="s">
        <v>66</v>
      </c>
      <c r="AU25" s="14" t="s">
        <v>66</v>
      </c>
      <c r="AV25" s="14" t="s">
        <v>66</v>
      </c>
      <c r="AW25" s="14" t="s">
        <v>66</v>
      </c>
      <c r="AX25" s="14" t="s">
        <v>66</v>
      </c>
      <c r="AY25" s="14" t="s">
        <v>66</v>
      </c>
      <c r="AZ25" s="53" t="s">
        <v>67</v>
      </c>
      <c r="BA25" s="53"/>
      <c r="BB25" s="47" t="s">
        <v>69</v>
      </c>
    </row>
    <row r="26" spans="1:54" ht="135" x14ac:dyDescent="0.25">
      <c r="A26" s="47" t="s">
        <v>53</v>
      </c>
      <c r="B26" s="22" t="s">
        <v>54</v>
      </c>
      <c r="C26" s="17" t="s">
        <v>103</v>
      </c>
      <c r="D26" s="17" t="s">
        <v>104</v>
      </c>
      <c r="E26" s="120">
        <v>49</v>
      </c>
      <c r="F26" s="47" t="s">
        <v>57</v>
      </c>
      <c r="G26" s="118"/>
      <c r="H26" s="17" t="s">
        <v>103</v>
      </c>
      <c r="I26" s="17" t="s">
        <v>104</v>
      </c>
      <c r="J26" s="23">
        <v>1</v>
      </c>
      <c r="K26" s="13" t="s">
        <v>61</v>
      </c>
      <c r="L26" s="121">
        <v>1</v>
      </c>
      <c r="M26" s="41">
        <v>1</v>
      </c>
      <c r="N26" s="44">
        <v>1</v>
      </c>
      <c r="O26" s="17" t="s">
        <v>104</v>
      </c>
      <c r="P26" s="60">
        <v>1</v>
      </c>
      <c r="Q26" s="11">
        <v>200000</v>
      </c>
      <c r="R26" s="35">
        <v>200000</v>
      </c>
      <c r="S26" s="16"/>
      <c r="T26" s="16"/>
      <c r="U26" s="16"/>
      <c r="V26" s="15">
        <v>200000</v>
      </c>
      <c r="W26" s="16"/>
      <c r="X26" s="16"/>
      <c r="Y26" s="16"/>
      <c r="Z26" s="16"/>
      <c r="AA26" s="16"/>
      <c r="AB26" s="16"/>
      <c r="AC26" s="16"/>
      <c r="AD26" s="16"/>
      <c r="AE26" s="16"/>
      <c r="AF26" s="16"/>
      <c r="AG26" s="16" t="s">
        <v>62</v>
      </c>
      <c r="AH26" s="16" t="s">
        <v>62</v>
      </c>
      <c r="AI26" s="14" t="s">
        <v>63</v>
      </c>
      <c r="AJ26" s="16" t="s">
        <v>64</v>
      </c>
      <c r="AK26" s="63" t="s">
        <v>65</v>
      </c>
      <c r="AL26" s="16" t="s">
        <v>62</v>
      </c>
      <c r="AM26" s="16" t="s">
        <v>62</v>
      </c>
      <c r="AN26" s="14"/>
      <c r="AO26" s="14" t="s">
        <v>66</v>
      </c>
      <c r="AP26" s="14" t="s">
        <v>66</v>
      </c>
      <c r="AQ26" s="14" t="s">
        <v>66</v>
      </c>
      <c r="AR26" s="14" t="s">
        <v>66</v>
      </c>
      <c r="AS26" s="14" t="s">
        <v>66</v>
      </c>
      <c r="AT26" s="14" t="s">
        <v>66</v>
      </c>
      <c r="AU26" s="14" t="s">
        <v>66</v>
      </c>
      <c r="AV26" s="14" t="s">
        <v>66</v>
      </c>
      <c r="AW26" s="14" t="s">
        <v>66</v>
      </c>
      <c r="AX26" s="14" t="s">
        <v>66</v>
      </c>
      <c r="AY26" s="14" t="s">
        <v>66</v>
      </c>
      <c r="AZ26" s="53" t="s">
        <v>67</v>
      </c>
      <c r="BA26" s="53"/>
      <c r="BB26" s="47" t="s">
        <v>69</v>
      </c>
    </row>
    <row r="27" spans="1:54" ht="45" x14ac:dyDescent="0.25">
      <c r="A27" s="47" t="s">
        <v>53</v>
      </c>
      <c r="B27" s="22" t="s">
        <v>54</v>
      </c>
      <c r="C27" s="116" t="s">
        <v>105</v>
      </c>
      <c r="D27" s="116" t="s">
        <v>106</v>
      </c>
      <c r="E27" s="123">
        <v>146</v>
      </c>
      <c r="F27" s="47" t="s">
        <v>57</v>
      </c>
      <c r="G27" s="118"/>
      <c r="H27" s="124" t="s">
        <v>107</v>
      </c>
      <c r="I27" s="17" t="s">
        <v>108</v>
      </c>
      <c r="J27" s="23">
        <v>146</v>
      </c>
      <c r="K27" s="13" t="s">
        <v>74</v>
      </c>
      <c r="L27" s="21">
        <v>146</v>
      </c>
      <c r="M27" s="12">
        <v>49</v>
      </c>
      <c r="N27" s="125">
        <v>49</v>
      </c>
      <c r="O27" s="17" t="s">
        <v>108</v>
      </c>
      <c r="P27" s="126">
        <v>205</v>
      </c>
      <c r="Q27" s="11">
        <v>202750</v>
      </c>
      <c r="R27" s="35">
        <f>SUM(S27:AD27)</f>
        <v>202750</v>
      </c>
      <c r="S27" s="64">
        <v>150000</v>
      </c>
      <c r="T27" s="16"/>
      <c r="U27" s="16"/>
      <c r="V27" s="15"/>
      <c r="W27" s="16"/>
      <c r="X27" s="16"/>
      <c r="Y27" s="16"/>
      <c r="Z27" s="16"/>
      <c r="AA27" s="16"/>
      <c r="AB27" s="16"/>
      <c r="AC27" s="16"/>
      <c r="AD27" s="15">
        <v>52750</v>
      </c>
      <c r="AE27" s="16"/>
      <c r="AF27" s="15"/>
      <c r="AG27" s="16" t="s">
        <v>62</v>
      </c>
      <c r="AH27" s="16" t="s">
        <v>62</v>
      </c>
      <c r="AI27" s="14" t="s">
        <v>63</v>
      </c>
      <c r="AJ27" s="16" t="s">
        <v>64</v>
      </c>
      <c r="AK27" s="63" t="s">
        <v>65</v>
      </c>
      <c r="AL27" s="16" t="s">
        <v>62</v>
      </c>
      <c r="AM27" s="16" t="s">
        <v>62</v>
      </c>
      <c r="AN27" s="14"/>
      <c r="AO27" s="14" t="s">
        <v>66</v>
      </c>
      <c r="AP27" s="14" t="s">
        <v>66</v>
      </c>
      <c r="AQ27" s="14" t="s">
        <v>66</v>
      </c>
      <c r="AR27" s="14" t="s">
        <v>66</v>
      </c>
      <c r="AS27" s="14" t="s">
        <v>66</v>
      </c>
      <c r="AT27" s="14" t="s">
        <v>66</v>
      </c>
      <c r="AU27" s="14" t="s">
        <v>66</v>
      </c>
      <c r="AV27" s="14" t="s">
        <v>66</v>
      </c>
      <c r="AW27" s="14" t="s">
        <v>66</v>
      </c>
      <c r="AX27" s="14" t="s">
        <v>66</v>
      </c>
      <c r="AY27" s="14" t="s">
        <v>66</v>
      </c>
      <c r="AZ27" s="53" t="s">
        <v>67</v>
      </c>
      <c r="BA27" s="53"/>
      <c r="BB27" s="47" t="s">
        <v>69</v>
      </c>
    </row>
    <row r="28" spans="1:54" ht="50.25" customHeight="1" x14ac:dyDescent="0.25">
      <c r="A28" s="47" t="s">
        <v>53</v>
      </c>
      <c r="B28" s="22" t="s">
        <v>54</v>
      </c>
      <c r="C28" s="118"/>
      <c r="D28" s="118"/>
      <c r="E28" s="118"/>
      <c r="F28" s="47" t="s">
        <v>57</v>
      </c>
      <c r="G28" s="118"/>
      <c r="H28" s="127" t="s">
        <v>109</v>
      </c>
      <c r="I28" s="124" t="s">
        <v>110</v>
      </c>
      <c r="J28" s="23">
        <v>0</v>
      </c>
      <c r="K28" s="13" t="s">
        <v>74</v>
      </c>
      <c r="L28" s="21">
        <v>420</v>
      </c>
      <c r="M28" s="12">
        <v>137</v>
      </c>
      <c r="N28" s="125">
        <v>137</v>
      </c>
      <c r="O28" s="124" t="s">
        <v>110</v>
      </c>
      <c r="P28" s="126">
        <v>0</v>
      </c>
      <c r="Q28" s="11">
        <v>202750</v>
      </c>
      <c r="R28" s="35">
        <f>SUM(S28:AF28)</f>
        <v>202750</v>
      </c>
      <c r="S28" s="64">
        <v>150000</v>
      </c>
      <c r="T28" s="16"/>
      <c r="U28" s="16"/>
      <c r="V28" s="15"/>
      <c r="W28" s="16"/>
      <c r="X28" s="16"/>
      <c r="Y28" s="16"/>
      <c r="Z28" s="16"/>
      <c r="AA28" s="16"/>
      <c r="AB28" s="16"/>
      <c r="AC28" s="16"/>
      <c r="AD28" s="15">
        <v>52750</v>
      </c>
      <c r="AE28" s="16"/>
      <c r="AF28" s="16"/>
      <c r="AG28" s="16" t="s">
        <v>62</v>
      </c>
      <c r="AH28" s="16" t="s">
        <v>62</v>
      </c>
      <c r="AI28" s="14" t="s">
        <v>63</v>
      </c>
      <c r="AJ28" s="16" t="s">
        <v>64</v>
      </c>
      <c r="AK28" s="63" t="s">
        <v>65</v>
      </c>
      <c r="AL28" s="16" t="s">
        <v>62</v>
      </c>
      <c r="AM28" s="16" t="s">
        <v>62</v>
      </c>
      <c r="AN28" s="14"/>
      <c r="AO28" s="14" t="s">
        <v>66</v>
      </c>
      <c r="AP28" s="14" t="s">
        <v>66</v>
      </c>
      <c r="AQ28" s="14" t="s">
        <v>66</v>
      </c>
      <c r="AR28" s="14" t="s">
        <v>66</v>
      </c>
      <c r="AS28" s="14" t="s">
        <v>66</v>
      </c>
      <c r="AT28" s="14" t="s">
        <v>66</v>
      </c>
      <c r="AU28" s="14" t="s">
        <v>66</v>
      </c>
      <c r="AV28" s="14" t="s">
        <v>66</v>
      </c>
      <c r="AW28" s="14" t="s">
        <v>66</v>
      </c>
      <c r="AX28" s="14" t="s">
        <v>66</v>
      </c>
      <c r="AY28" s="14" t="s">
        <v>66</v>
      </c>
      <c r="AZ28" s="53" t="s">
        <v>67</v>
      </c>
      <c r="BA28" s="53"/>
      <c r="BB28" s="47" t="s">
        <v>69</v>
      </c>
    </row>
    <row r="29" spans="1:54" ht="60.75" customHeight="1" x14ac:dyDescent="0.25">
      <c r="A29" s="47" t="s">
        <v>53</v>
      </c>
      <c r="B29" s="22" t="s">
        <v>54</v>
      </c>
      <c r="C29" s="128" t="s">
        <v>111</v>
      </c>
      <c r="D29" s="128" t="s">
        <v>112</v>
      </c>
      <c r="E29" s="128">
        <v>125</v>
      </c>
      <c r="F29" s="47" t="s">
        <v>113</v>
      </c>
      <c r="G29" s="128" t="s">
        <v>114</v>
      </c>
      <c r="H29" s="17" t="s">
        <v>115</v>
      </c>
      <c r="I29" s="17" t="s">
        <v>116</v>
      </c>
      <c r="J29" s="23">
        <v>410</v>
      </c>
      <c r="K29" s="13" t="s">
        <v>74</v>
      </c>
      <c r="L29" s="21">
        <v>120</v>
      </c>
      <c r="M29" s="12">
        <v>43</v>
      </c>
      <c r="N29" s="13">
        <v>43</v>
      </c>
      <c r="O29" s="22" t="s">
        <v>116</v>
      </c>
      <c r="P29" s="14">
        <v>437</v>
      </c>
      <c r="Q29" s="11">
        <v>9128731</v>
      </c>
      <c r="R29" s="35">
        <f>SUM(S29:AF29)</f>
        <v>9128731</v>
      </c>
      <c r="S29" s="15">
        <v>420000</v>
      </c>
      <c r="T29" s="16"/>
      <c r="U29" s="16"/>
      <c r="V29" s="16"/>
      <c r="W29" s="35">
        <v>2520000</v>
      </c>
      <c r="X29" s="35">
        <v>1400000</v>
      </c>
      <c r="Y29" s="16"/>
      <c r="Z29" s="16"/>
      <c r="AA29" s="16"/>
      <c r="AB29" s="16"/>
      <c r="AC29" s="16"/>
      <c r="AD29" s="15">
        <v>4788731</v>
      </c>
      <c r="AE29" s="16"/>
      <c r="AF29" s="16"/>
      <c r="AG29" s="18" t="s">
        <v>117</v>
      </c>
      <c r="AH29" s="18" t="s">
        <v>118</v>
      </c>
      <c r="AI29" s="55" t="s">
        <v>119</v>
      </c>
      <c r="AJ29" s="65" t="s">
        <v>120</v>
      </c>
      <c r="AK29" s="66" t="s">
        <v>121</v>
      </c>
      <c r="AL29" s="67">
        <v>9128731</v>
      </c>
      <c r="AM29" s="18" t="s">
        <v>122</v>
      </c>
      <c r="AN29" s="52" t="s">
        <v>66</v>
      </c>
      <c r="AO29" s="52" t="s">
        <v>66</v>
      </c>
      <c r="AP29" s="52" t="s">
        <v>66</v>
      </c>
      <c r="AQ29" s="52" t="s">
        <v>66</v>
      </c>
      <c r="AR29" s="52" t="s">
        <v>66</v>
      </c>
      <c r="AS29" s="52" t="s">
        <v>66</v>
      </c>
      <c r="AT29" s="52" t="s">
        <v>66</v>
      </c>
      <c r="AU29" s="52" t="s">
        <v>66</v>
      </c>
      <c r="AV29" s="52" t="s">
        <v>66</v>
      </c>
      <c r="AW29" s="52" t="s">
        <v>66</v>
      </c>
      <c r="AX29" s="52" t="s">
        <v>66</v>
      </c>
      <c r="AY29" s="68" t="s">
        <v>66</v>
      </c>
      <c r="AZ29" s="29" t="s">
        <v>123</v>
      </c>
      <c r="BA29" s="69" t="s">
        <v>124</v>
      </c>
      <c r="BB29" s="47" t="s">
        <v>69</v>
      </c>
    </row>
    <row r="30" spans="1:54" ht="44.25" customHeight="1" x14ac:dyDescent="0.25">
      <c r="A30" s="47" t="s">
        <v>53</v>
      </c>
      <c r="B30" s="22" t="s">
        <v>54</v>
      </c>
      <c r="C30" s="129"/>
      <c r="D30" s="129"/>
      <c r="E30" s="129"/>
      <c r="F30" s="47" t="s">
        <v>113</v>
      </c>
      <c r="G30" s="129"/>
      <c r="H30" s="17" t="s">
        <v>125</v>
      </c>
      <c r="I30" s="17" t="s">
        <v>126</v>
      </c>
      <c r="J30" s="23">
        <v>7</v>
      </c>
      <c r="K30" s="13" t="s">
        <v>74</v>
      </c>
      <c r="L30" s="21">
        <v>3</v>
      </c>
      <c r="M30" s="12">
        <v>1.5</v>
      </c>
      <c r="N30" s="13">
        <v>1.5</v>
      </c>
      <c r="O30" s="17" t="s">
        <v>126</v>
      </c>
      <c r="P30" s="14" t="s">
        <v>127</v>
      </c>
      <c r="Q30" s="11">
        <v>2242800</v>
      </c>
      <c r="R30" s="35">
        <f>SUM(S30:AF30)</f>
        <v>2242800</v>
      </c>
      <c r="S30" s="15">
        <v>207900</v>
      </c>
      <c r="T30" s="16"/>
      <c r="U30" s="16"/>
      <c r="V30" s="16"/>
      <c r="W30" s="15">
        <v>480000</v>
      </c>
      <c r="X30" s="15">
        <v>1200000</v>
      </c>
      <c r="Y30" s="16"/>
      <c r="Z30" s="16"/>
      <c r="AA30" s="16"/>
      <c r="AB30" s="15">
        <v>354900</v>
      </c>
      <c r="AC30" s="16"/>
      <c r="AD30" s="16"/>
      <c r="AE30" s="16"/>
      <c r="AF30" s="16"/>
      <c r="AG30" s="18" t="s">
        <v>128</v>
      </c>
      <c r="AH30" s="18" t="s">
        <v>118</v>
      </c>
      <c r="AI30" s="55" t="s">
        <v>129</v>
      </c>
      <c r="AJ30" s="65" t="s">
        <v>130</v>
      </c>
      <c r="AK30" s="66" t="s">
        <v>128</v>
      </c>
      <c r="AL30" s="67">
        <v>2571900</v>
      </c>
      <c r="AM30" s="18" t="s">
        <v>128</v>
      </c>
      <c r="AN30" s="52" t="s">
        <v>66</v>
      </c>
      <c r="AO30" s="52" t="s">
        <v>66</v>
      </c>
      <c r="AP30" s="52" t="s">
        <v>66</v>
      </c>
      <c r="AQ30" s="52" t="s">
        <v>66</v>
      </c>
      <c r="AR30" s="52" t="s">
        <v>66</v>
      </c>
      <c r="AS30" s="52" t="s">
        <v>66</v>
      </c>
      <c r="AT30" s="52" t="s">
        <v>66</v>
      </c>
      <c r="AU30" s="52" t="s">
        <v>66</v>
      </c>
      <c r="AV30" s="52" t="s">
        <v>66</v>
      </c>
      <c r="AW30" s="52" t="s">
        <v>66</v>
      </c>
      <c r="AX30" s="52" t="s">
        <v>66</v>
      </c>
      <c r="AY30" s="68" t="s">
        <v>66</v>
      </c>
      <c r="AZ30" s="29" t="s">
        <v>123</v>
      </c>
      <c r="BA30" s="53" t="s">
        <v>131</v>
      </c>
      <c r="BB30" s="47" t="s">
        <v>69</v>
      </c>
    </row>
    <row r="31" spans="1:54" ht="60" x14ac:dyDescent="0.25">
      <c r="A31" s="47" t="s">
        <v>53</v>
      </c>
      <c r="B31" s="22" t="s">
        <v>54</v>
      </c>
      <c r="C31" s="129"/>
      <c r="D31" s="129"/>
      <c r="E31" s="129"/>
      <c r="F31" s="47" t="s">
        <v>113</v>
      </c>
      <c r="G31" s="129"/>
      <c r="H31" s="17" t="s">
        <v>132</v>
      </c>
      <c r="I31" s="130" t="s">
        <v>133</v>
      </c>
      <c r="J31" s="23">
        <v>0</v>
      </c>
      <c r="K31" s="13" t="s">
        <v>74</v>
      </c>
      <c r="L31" s="21">
        <v>3</v>
      </c>
      <c r="M31" s="12">
        <v>1.7</v>
      </c>
      <c r="N31" s="13">
        <v>1.7</v>
      </c>
      <c r="O31" s="130" t="s">
        <v>133</v>
      </c>
      <c r="P31" s="14">
        <v>3</v>
      </c>
      <c r="Q31" s="11">
        <v>570000</v>
      </c>
      <c r="R31" s="35">
        <f>SUM(S31:AF31)</f>
        <v>570000</v>
      </c>
      <c r="S31" s="15">
        <v>90000</v>
      </c>
      <c r="T31" s="16"/>
      <c r="U31" s="16"/>
      <c r="V31" s="16"/>
      <c r="W31" s="15">
        <v>480000</v>
      </c>
      <c r="X31" s="16"/>
      <c r="Y31" s="16"/>
      <c r="Z31" s="16"/>
      <c r="AA31" s="16"/>
      <c r="AB31" s="16"/>
      <c r="AC31" s="16"/>
      <c r="AD31" s="16"/>
      <c r="AE31" s="16"/>
      <c r="AF31" s="16"/>
      <c r="AG31" s="18" t="s">
        <v>128</v>
      </c>
      <c r="AH31" s="18" t="s">
        <v>118</v>
      </c>
      <c r="AI31" s="55" t="s">
        <v>134</v>
      </c>
      <c r="AJ31" s="65" t="s">
        <v>135</v>
      </c>
      <c r="AK31" s="66" t="s">
        <v>128</v>
      </c>
      <c r="AL31" s="67">
        <f>+R31</f>
        <v>570000</v>
      </c>
      <c r="AM31" s="18" t="s">
        <v>128</v>
      </c>
      <c r="AN31" s="52"/>
      <c r="AO31" s="52"/>
      <c r="AP31" s="52" t="s">
        <v>66</v>
      </c>
      <c r="AQ31" s="52" t="s">
        <v>66</v>
      </c>
      <c r="AR31" s="52" t="s">
        <v>66</v>
      </c>
      <c r="AS31" s="52" t="s">
        <v>66</v>
      </c>
      <c r="AT31" s="52" t="s">
        <v>66</v>
      </c>
      <c r="AU31" s="52" t="s">
        <v>66</v>
      </c>
      <c r="AV31" s="52" t="s">
        <v>66</v>
      </c>
      <c r="AW31" s="52" t="s">
        <v>66</v>
      </c>
      <c r="AX31" s="52" t="s">
        <v>66</v>
      </c>
      <c r="AY31" s="68" t="s">
        <v>66</v>
      </c>
      <c r="AZ31" s="29" t="s">
        <v>123</v>
      </c>
      <c r="BA31" s="53" t="s">
        <v>136</v>
      </c>
      <c r="BB31" s="47" t="s">
        <v>69</v>
      </c>
    </row>
    <row r="32" spans="1:54" ht="70.5" customHeight="1" x14ac:dyDescent="0.25">
      <c r="A32" s="47" t="s">
        <v>53</v>
      </c>
      <c r="B32" s="22" t="s">
        <v>54</v>
      </c>
      <c r="C32" s="129"/>
      <c r="D32" s="129"/>
      <c r="E32" s="129"/>
      <c r="F32" s="47" t="s">
        <v>113</v>
      </c>
      <c r="G32" s="129"/>
      <c r="H32" s="17" t="s">
        <v>137</v>
      </c>
      <c r="I32" s="17" t="s">
        <v>138</v>
      </c>
      <c r="J32" s="23">
        <v>5</v>
      </c>
      <c r="K32" s="13" t="s">
        <v>74</v>
      </c>
      <c r="L32" s="21">
        <v>5</v>
      </c>
      <c r="M32" s="12">
        <v>3</v>
      </c>
      <c r="N32" s="13">
        <v>3</v>
      </c>
      <c r="O32" s="17" t="s">
        <v>138</v>
      </c>
      <c r="P32" s="14">
        <v>5</v>
      </c>
      <c r="Q32" s="11">
        <v>435000</v>
      </c>
      <c r="R32" s="35">
        <v>435000</v>
      </c>
      <c r="S32" s="15">
        <v>90000</v>
      </c>
      <c r="T32" s="16"/>
      <c r="U32" s="16"/>
      <c r="V32" s="16"/>
      <c r="W32" s="15">
        <v>240000</v>
      </c>
      <c r="X32" s="16"/>
      <c r="Y32" s="16"/>
      <c r="Z32" s="16"/>
      <c r="AA32" s="16"/>
      <c r="AB32" s="15">
        <v>105000</v>
      </c>
      <c r="AC32" s="16"/>
      <c r="AD32" s="16"/>
      <c r="AE32" s="16"/>
      <c r="AF32" s="16"/>
      <c r="AG32" s="18" t="s">
        <v>139</v>
      </c>
      <c r="AH32" s="18" t="s">
        <v>118</v>
      </c>
      <c r="AI32" s="55" t="s">
        <v>140</v>
      </c>
      <c r="AJ32" s="65" t="s">
        <v>120</v>
      </c>
      <c r="AK32" s="66" t="s">
        <v>121</v>
      </c>
      <c r="AL32" s="67">
        <f>+R32</f>
        <v>435000</v>
      </c>
      <c r="AM32" s="18" t="s">
        <v>141</v>
      </c>
      <c r="AN32" s="52" t="s">
        <v>66</v>
      </c>
      <c r="AO32" s="52" t="s">
        <v>66</v>
      </c>
      <c r="AP32" s="52" t="s">
        <v>66</v>
      </c>
      <c r="AQ32" s="52" t="s">
        <v>66</v>
      </c>
      <c r="AR32" s="52" t="s">
        <v>66</v>
      </c>
      <c r="AS32" s="52" t="s">
        <v>66</v>
      </c>
      <c r="AT32" s="52" t="s">
        <v>66</v>
      </c>
      <c r="AU32" s="52" t="s">
        <v>66</v>
      </c>
      <c r="AV32" s="52" t="s">
        <v>66</v>
      </c>
      <c r="AW32" s="52" t="s">
        <v>66</v>
      </c>
      <c r="AX32" s="52" t="s">
        <v>66</v>
      </c>
      <c r="AY32" s="68" t="s">
        <v>66</v>
      </c>
      <c r="AZ32" s="29" t="s">
        <v>123</v>
      </c>
      <c r="BA32" s="16"/>
      <c r="BB32" s="47" t="s">
        <v>69</v>
      </c>
    </row>
    <row r="33" spans="1:54" s="28" customFormat="1" ht="93" customHeight="1" x14ac:dyDescent="0.25">
      <c r="A33" s="47" t="s">
        <v>53</v>
      </c>
      <c r="B33" s="22" t="s">
        <v>54</v>
      </c>
      <c r="C33" s="129"/>
      <c r="D33" s="129"/>
      <c r="E33" s="129"/>
      <c r="F33" s="47" t="s">
        <v>113</v>
      </c>
      <c r="G33" s="129"/>
      <c r="H33" s="22" t="s">
        <v>142</v>
      </c>
      <c r="I33" s="22" t="s">
        <v>143</v>
      </c>
      <c r="J33" s="23">
        <v>60</v>
      </c>
      <c r="K33" s="13" t="s">
        <v>74</v>
      </c>
      <c r="L33" s="21">
        <v>150</v>
      </c>
      <c r="M33" s="12">
        <v>98</v>
      </c>
      <c r="N33" s="13">
        <v>98</v>
      </c>
      <c r="O33" s="22" t="s">
        <v>143</v>
      </c>
      <c r="P33" s="14">
        <v>63</v>
      </c>
      <c r="Q33" s="11">
        <v>7540000</v>
      </c>
      <c r="R33" s="35">
        <f>SUM(S33:AF33)</f>
        <v>7540000</v>
      </c>
      <c r="S33" s="15">
        <v>120000</v>
      </c>
      <c r="T33" s="16"/>
      <c r="U33" s="16"/>
      <c r="V33" s="16"/>
      <c r="W33" s="35">
        <v>5600000</v>
      </c>
      <c r="X33" s="15">
        <v>1400000</v>
      </c>
      <c r="Y33" s="16"/>
      <c r="Z33" s="16"/>
      <c r="AA33" s="16"/>
      <c r="AB33" s="15">
        <v>140000</v>
      </c>
      <c r="AC33" s="15"/>
      <c r="AD33" s="15">
        <v>280000</v>
      </c>
      <c r="AE33" s="16"/>
      <c r="AF33" s="16"/>
      <c r="AG33" s="70" t="s">
        <v>128</v>
      </c>
      <c r="AH33" s="70" t="s">
        <v>118</v>
      </c>
      <c r="AI33" s="55" t="s">
        <v>144</v>
      </c>
      <c r="AJ33" s="71" t="s">
        <v>128</v>
      </c>
      <c r="AK33" s="70" t="s">
        <v>128</v>
      </c>
      <c r="AL33" s="72">
        <f>+R33</f>
        <v>7540000</v>
      </c>
      <c r="AM33" s="70" t="s">
        <v>145</v>
      </c>
      <c r="AN33" s="54"/>
      <c r="AO33" s="54"/>
      <c r="AP33" s="54" t="s">
        <v>66</v>
      </c>
      <c r="AQ33" s="54" t="s">
        <v>66</v>
      </c>
      <c r="AR33" s="54" t="s">
        <v>66</v>
      </c>
      <c r="AS33" s="54" t="s">
        <v>66</v>
      </c>
      <c r="AT33" s="54" t="s">
        <v>66</v>
      </c>
      <c r="AU33" s="54" t="s">
        <v>66</v>
      </c>
      <c r="AV33" s="54" t="s">
        <v>66</v>
      </c>
      <c r="AW33" s="54" t="s">
        <v>66</v>
      </c>
      <c r="AX33" s="54" t="s">
        <v>66</v>
      </c>
      <c r="AY33" s="73" t="s">
        <v>66</v>
      </c>
      <c r="AZ33" s="74" t="s">
        <v>123</v>
      </c>
      <c r="BA33" s="53" t="s">
        <v>146</v>
      </c>
      <c r="BB33" s="47" t="s">
        <v>69</v>
      </c>
    </row>
    <row r="34" spans="1:54" ht="75" customHeight="1" x14ac:dyDescent="0.25">
      <c r="A34" s="47" t="s">
        <v>53</v>
      </c>
      <c r="B34" s="22" t="s">
        <v>54</v>
      </c>
      <c r="C34" s="129"/>
      <c r="D34" s="129"/>
      <c r="E34" s="129"/>
      <c r="F34" s="47" t="s">
        <v>113</v>
      </c>
      <c r="G34" s="129"/>
      <c r="H34" s="17" t="s">
        <v>147</v>
      </c>
      <c r="I34" s="17" t="s">
        <v>148</v>
      </c>
      <c r="J34" s="23">
        <v>52</v>
      </c>
      <c r="K34" s="13" t="s">
        <v>74</v>
      </c>
      <c r="L34" s="21">
        <v>20</v>
      </c>
      <c r="M34" s="12">
        <v>13</v>
      </c>
      <c r="N34" s="13">
        <v>13</v>
      </c>
      <c r="O34" s="17" t="s">
        <v>148</v>
      </c>
      <c r="P34" s="14">
        <v>56</v>
      </c>
      <c r="Q34" s="11">
        <v>1536000</v>
      </c>
      <c r="R34" s="35">
        <f>SUM(S34:AF34)</f>
        <v>1536000</v>
      </c>
      <c r="S34" s="15">
        <v>144000</v>
      </c>
      <c r="T34" s="16"/>
      <c r="U34" s="16"/>
      <c r="V34" s="16"/>
      <c r="W34" s="35">
        <v>384000</v>
      </c>
      <c r="X34" s="16"/>
      <c r="Y34" s="16"/>
      <c r="Z34" s="16"/>
      <c r="AA34" s="16"/>
      <c r="AB34" s="15">
        <v>336000</v>
      </c>
      <c r="AC34" s="16"/>
      <c r="AD34" s="15">
        <v>672000</v>
      </c>
      <c r="AE34" s="16"/>
      <c r="AF34" s="16"/>
      <c r="AG34" s="18" t="s">
        <v>149</v>
      </c>
      <c r="AH34" s="18" t="s">
        <v>118</v>
      </c>
      <c r="AI34" s="55" t="s">
        <v>144</v>
      </c>
      <c r="AJ34" s="65" t="s">
        <v>128</v>
      </c>
      <c r="AK34" s="18" t="s">
        <v>128</v>
      </c>
      <c r="AL34" s="67">
        <f>+R34</f>
        <v>1536000</v>
      </c>
      <c r="AM34" s="18" t="s">
        <v>150</v>
      </c>
      <c r="AN34" s="52"/>
      <c r="AO34" s="52"/>
      <c r="AP34" s="52" t="s">
        <v>66</v>
      </c>
      <c r="AQ34" s="52" t="s">
        <v>66</v>
      </c>
      <c r="AR34" s="52" t="s">
        <v>66</v>
      </c>
      <c r="AS34" s="52" t="s">
        <v>66</v>
      </c>
      <c r="AT34" s="52" t="s">
        <v>66</v>
      </c>
      <c r="AU34" s="52" t="s">
        <v>66</v>
      </c>
      <c r="AV34" s="52" t="s">
        <v>66</v>
      </c>
      <c r="AW34" s="52" t="s">
        <v>66</v>
      </c>
      <c r="AX34" s="52" t="s">
        <v>66</v>
      </c>
      <c r="AY34" s="68" t="s">
        <v>66</v>
      </c>
      <c r="AZ34" s="29" t="s">
        <v>123</v>
      </c>
      <c r="BA34" s="53" t="s">
        <v>151</v>
      </c>
      <c r="BB34" s="47" t="s">
        <v>69</v>
      </c>
    </row>
    <row r="35" spans="1:54" ht="87.75" customHeight="1" x14ac:dyDescent="0.25">
      <c r="A35" s="47" t="s">
        <v>53</v>
      </c>
      <c r="B35" s="22" t="s">
        <v>54</v>
      </c>
      <c r="C35" s="129"/>
      <c r="D35" s="129"/>
      <c r="E35" s="129"/>
      <c r="F35" s="47" t="s">
        <v>113</v>
      </c>
      <c r="G35" s="129"/>
      <c r="H35" s="17" t="s">
        <v>152</v>
      </c>
      <c r="I35" s="17" t="s">
        <v>153</v>
      </c>
      <c r="J35" s="23">
        <v>16</v>
      </c>
      <c r="K35" s="13" t="s">
        <v>74</v>
      </c>
      <c r="L35" s="21">
        <v>10</v>
      </c>
      <c r="M35" s="12">
        <v>8</v>
      </c>
      <c r="N35" s="13">
        <v>8</v>
      </c>
      <c r="O35" s="17" t="s">
        <v>153</v>
      </c>
      <c r="P35" s="14">
        <v>18</v>
      </c>
      <c r="Q35" s="11">
        <v>1055000</v>
      </c>
      <c r="R35" s="35">
        <f>SUM(S35:AF35)</f>
        <v>1055000</v>
      </c>
      <c r="S35" s="15">
        <v>30000</v>
      </c>
      <c r="T35" s="16"/>
      <c r="U35" s="16"/>
      <c r="V35" s="16"/>
      <c r="W35" s="35">
        <v>360000</v>
      </c>
      <c r="X35" s="16"/>
      <c r="Y35" s="16"/>
      <c r="Z35" s="16"/>
      <c r="AA35" s="16"/>
      <c r="AB35" s="15">
        <v>420000</v>
      </c>
      <c r="AC35" s="15"/>
      <c r="AD35" s="15">
        <v>245000</v>
      </c>
      <c r="AE35" s="16"/>
      <c r="AF35" s="16"/>
      <c r="AG35" s="18" t="s">
        <v>154</v>
      </c>
      <c r="AH35" s="18" t="s">
        <v>128</v>
      </c>
      <c r="AI35" s="55" t="s">
        <v>128</v>
      </c>
      <c r="AJ35" s="18" t="s">
        <v>128</v>
      </c>
      <c r="AK35" s="18" t="s">
        <v>128</v>
      </c>
      <c r="AL35" s="67">
        <f t="shared" ref="AL35:AL36" si="0">+R35</f>
        <v>1055000</v>
      </c>
      <c r="AM35" s="18" t="s">
        <v>155</v>
      </c>
      <c r="AN35" s="52"/>
      <c r="AO35" s="52"/>
      <c r="AP35" s="52" t="s">
        <v>66</v>
      </c>
      <c r="AQ35" s="52" t="s">
        <v>66</v>
      </c>
      <c r="AR35" s="52" t="s">
        <v>66</v>
      </c>
      <c r="AS35" s="52" t="s">
        <v>66</v>
      </c>
      <c r="AT35" s="52" t="s">
        <v>66</v>
      </c>
      <c r="AU35" s="52" t="s">
        <v>66</v>
      </c>
      <c r="AV35" s="52" t="s">
        <v>66</v>
      </c>
      <c r="AW35" s="52" t="s">
        <v>66</v>
      </c>
      <c r="AX35" s="52" t="s">
        <v>66</v>
      </c>
      <c r="AY35" s="68" t="s">
        <v>66</v>
      </c>
      <c r="AZ35" s="29" t="s">
        <v>123</v>
      </c>
      <c r="BA35" s="53" t="s">
        <v>156</v>
      </c>
      <c r="BB35" s="47" t="s">
        <v>69</v>
      </c>
    </row>
    <row r="36" spans="1:54" ht="60" x14ac:dyDescent="0.25">
      <c r="A36" s="47" t="s">
        <v>53</v>
      </c>
      <c r="B36" s="22" t="s">
        <v>54</v>
      </c>
      <c r="C36" s="129"/>
      <c r="D36" s="129"/>
      <c r="E36" s="129"/>
      <c r="F36" s="47" t="s">
        <v>113</v>
      </c>
      <c r="G36" s="129"/>
      <c r="H36" s="17" t="s">
        <v>157</v>
      </c>
      <c r="I36" s="17" t="s">
        <v>158</v>
      </c>
      <c r="J36" s="23">
        <v>7</v>
      </c>
      <c r="K36" s="13" t="s">
        <v>74</v>
      </c>
      <c r="L36" s="21">
        <v>6</v>
      </c>
      <c r="M36" s="12">
        <v>1</v>
      </c>
      <c r="N36" s="13">
        <v>1</v>
      </c>
      <c r="O36" s="17" t="s">
        <v>158</v>
      </c>
      <c r="P36" s="14">
        <v>7</v>
      </c>
      <c r="Q36" s="11">
        <v>540000</v>
      </c>
      <c r="R36" s="35">
        <f>SUM(S36)</f>
        <v>540000</v>
      </c>
      <c r="S36" s="35">
        <v>540000</v>
      </c>
      <c r="T36" s="16"/>
      <c r="U36" s="16"/>
      <c r="V36" s="16"/>
      <c r="W36" s="16"/>
      <c r="X36" s="16"/>
      <c r="Y36" s="16"/>
      <c r="Z36" s="16"/>
      <c r="AA36" s="16"/>
      <c r="AB36" s="16"/>
      <c r="AC36" s="16"/>
      <c r="AD36" s="16"/>
      <c r="AE36" s="16"/>
      <c r="AF36" s="16"/>
      <c r="AG36" s="18" t="s">
        <v>159</v>
      </c>
      <c r="AH36" s="18" t="s">
        <v>128</v>
      </c>
      <c r="AI36" s="55" t="s">
        <v>128</v>
      </c>
      <c r="AJ36" s="18" t="s">
        <v>128</v>
      </c>
      <c r="AK36" s="18" t="s">
        <v>128</v>
      </c>
      <c r="AL36" s="67">
        <f t="shared" si="0"/>
        <v>540000</v>
      </c>
      <c r="AM36" s="18" t="s">
        <v>160</v>
      </c>
      <c r="AN36" s="52"/>
      <c r="AO36" s="52"/>
      <c r="AP36" s="52" t="s">
        <v>66</v>
      </c>
      <c r="AQ36" s="52" t="s">
        <v>66</v>
      </c>
      <c r="AR36" s="52" t="s">
        <v>66</v>
      </c>
      <c r="AS36" s="52" t="s">
        <v>66</v>
      </c>
      <c r="AT36" s="52" t="s">
        <v>66</v>
      </c>
      <c r="AU36" s="52" t="s">
        <v>66</v>
      </c>
      <c r="AV36" s="52" t="s">
        <v>66</v>
      </c>
      <c r="AW36" s="52" t="s">
        <v>66</v>
      </c>
      <c r="AX36" s="52" t="s">
        <v>66</v>
      </c>
      <c r="AY36" s="68" t="s">
        <v>66</v>
      </c>
      <c r="AZ36" s="29" t="s">
        <v>123</v>
      </c>
      <c r="BA36" s="53" t="s">
        <v>161</v>
      </c>
      <c r="BB36" s="47" t="s">
        <v>69</v>
      </c>
    </row>
    <row r="37" spans="1:54" ht="39" customHeight="1" x14ac:dyDescent="0.25">
      <c r="A37" s="47" t="s">
        <v>53</v>
      </c>
      <c r="B37" s="22" t="s">
        <v>54</v>
      </c>
      <c r="C37" s="129"/>
      <c r="D37" s="129"/>
      <c r="E37" s="129"/>
      <c r="F37" s="47" t="s">
        <v>113</v>
      </c>
      <c r="G37" s="129"/>
      <c r="H37" s="17" t="s">
        <v>162</v>
      </c>
      <c r="I37" s="17" t="s">
        <v>163</v>
      </c>
      <c r="J37" s="23">
        <v>0</v>
      </c>
      <c r="K37" s="13" t="s">
        <v>61</v>
      </c>
      <c r="L37" s="21">
        <v>25</v>
      </c>
      <c r="M37" s="12">
        <v>2</v>
      </c>
      <c r="N37" s="13">
        <v>2</v>
      </c>
      <c r="O37" s="17" t="s">
        <v>163</v>
      </c>
      <c r="P37" s="14">
        <v>3</v>
      </c>
      <c r="Q37" s="11">
        <v>310000</v>
      </c>
      <c r="R37" s="35">
        <v>310000</v>
      </c>
      <c r="S37" s="35">
        <v>240000</v>
      </c>
      <c r="T37" s="16"/>
      <c r="U37" s="16"/>
      <c r="V37" s="16"/>
      <c r="W37" s="16"/>
      <c r="X37" s="16"/>
      <c r="Y37" s="16"/>
      <c r="Z37" s="16"/>
      <c r="AA37" s="16"/>
      <c r="AB37" s="16"/>
      <c r="AC37" s="16"/>
      <c r="AD37" s="15">
        <v>70000</v>
      </c>
      <c r="AE37" s="16"/>
      <c r="AF37" s="16"/>
      <c r="AG37" s="18" t="s">
        <v>164</v>
      </c>
      <c r="AH37" s="18" t="s">
        <v>128</v>
      </c>
      <c r="AI37" s="55" t="s">
        <v>144</v>
      </c>
      <c r="AJ37" s="65" t="s">
        <v>128</v>
      </c>
      <c r="AK37" s="18" t="s">
        <v>128</v>
      </c>
      <c r="AL37" s="67">
        <f>+AD37+S37</f>
        <v>310000</v>
      </c>
      <c r="AM37" s="18" t="s">
        <v>165</v>
      </c>
      <c r="AN37" s="52"/>
      <c r="AO37" s="52" t="s">
        <v>66</v>
      </c>
      <c r="AP37" s="52" t="s">
        <v>66</v>
      </c>
      <c r="AQ37" s="52" t="s">
        <v>66</v>
      </c>
      <c r="AR37" s="52" t="s">
        <v>66</v>
      </c>
      <c r="AS37" s="52" t="s">
        <v>66</v>
      </c>
      <c r="AT37" s="52" t="s">
        <v>66</v>
      </c>
      <c r="AU37" s="52" t="s">
        <v>66</v>
      </c>
      <c r="AV37" s="52" t="s">
        <v>66</v>
      </c>
      <c r="AW37" s="52" t="s">
        <v>66</v>
      </c>
      <c r="AX37" s="52" t="s">
        <v>66</v>
      </c>
      <c r="AY37" s="68" t="s">
        <v>66</v>
      </c>
      <c r="AZ37" s="29" t="s">
        <v>123</v>
      </c>
      <c r="BA37" s="16"/>
      <c r="BB37" s="47" t="s">
        <v>69</v>
      </c>
    </row>
    <row r="38" spans="1:54" ht="57.75" customHeight="1" x14ac:dyDescent="0.25">
      <c r="A38" s="47" t="s">
        <v>53</v>
      </c>
      <c r="B38" s="22" t="s">
        <v>54</v>
      </c>
      <c r="C38" s="129"/>
      <c r="D38" s="129"/>
      <c r="E38" s="129"/>
      <c r="F38" s="47" t="s">
        <v>113</v>
      </c>
      <c r="G38" s="129"/>
      <c r="H38" s="17" t="s">
        <v>166</v>
      </c>
      <c r="I38" s="17" t="s">
        <v>167</v>
      </c>
      <c r="J38" s="23">
        <v>135</v>
      </c>
      <c r="K38" s="13" t="s">
        <v>74</v>
      </c>
      <c r="L38" s="21">
        <v>10</v>
      </c>
      <c r="M38" s="12">
        <v>3</v>
      </c>
      <c r="N38" s="13">
        <v>3</v>
      </c>
      <c r="O38" s="17" t="s">
        <v>167</v>
      </c>
      <c r="P38" s="14">
        <v>135</v>
      </c>
      <c r="Q38" s="11">
        <v>230000</v>
      </c>
      <c r="R38" s="35">
        <f>SUM(S38:AF38)</f>
        <v>230000</v>
      </c>
      <c r="S38" s="35">
        <v>90000</v>
      </c>
      <c r="T38" s="16"/>
      <c r="U38" s="16"/>
      <c r="V38" s="16"/>
      <c r="W38" s="16"/>
      <c r="X38" s="16"/>
      <c r="Y38" s="16"/>
      <c r="Z38" s="16"/>
      <c r="AA38" s="16"/>
      <c r="AB38" s="16"/>
      <c r="AC38" s="16"/>
      <c r="AD38" s="15">
        <v>140000</v>
      </c>
      <c r="AE38" s="16"/>
      <c r="AF38" s="16"/>
      <c r="AG38" s="18" t="s">
        <v>62</v>
      </c>
      <c r="AH38" s="18" t="s">
        <v>118</v>
      </c>
      <c r="AI38" s="55" t="s">
        <v>144</v>
      </c>
      <c r="AJ38" s="65" t="s">
        <v>128</v>
      </c>
      <c r="AK38" s="18" t="s">
        <v>128</v>
      </c>
      <c r="AL38" s="67">
        <f>+AD38+S38</f>
        <v>230000</v>
      </c>
      <c r="AM38" s="18" t="s">
        <v>168</v>
      </c>
      <c r="AN38" s="52"/>
      <c r="AO38" s="52" t="s">
        <v>66</v>
      </c>
      <c r="AP38" s="52" t="s">
        <v>66</v>
      </c>
      <c r="AQ38" s="52" t="s">
        <v>66</v>
      </c>
      <c r="AR38" s="52" t="s">
        <v>66</v>
      </c>
      <c r="AS38" s="52" t="s">
        <v>66</v>
      </c>
      <c r="AT38" s="52" t="s">
        <v>66</v>
      </c>
      <c r="AU38" s="52" t="s">
        <v>66</v>
      </c>
      <c r="AV38" s="52" t="s">
        <v>66</v>
      </c>
      <c r="AW38" s="52" t="s">
        <v>66</v>
      </c>
      <c r="AX38" s="52" t="s">
        <v>66</v>
      </c>
      <c r="AY38" s="68" t="s">
        <v>66</v>
      </c>
      <c r="AZ38" s="29" t="s">
        <v>123</v>
      </c>
      <c r="BA38" s="16"/>
      <c r="BB38" s="47" t="s">
        <v>69</v>
      </c>
    </row>
    <row r="39" spans="1:54" ht="54" customHeight="1" x14ac:dyDescent="0.25">
      <c r="A39" s="47" t="s">
        <v>53</v>
      </c>
      <c r="B39" s="22" t="s">
        <v>54</v>
      </c>
      <c r="C39" s="129"/>
      <c r="D39" s="129"/>
      <c r="E39" s="129"/>
      <c r="F39" s="47" t="s">
        <v>113</v>
      </c>
      <c r="G39" s="129"/>
      <c r="H39" s="17" t="s">
        <v>169</v>
      </c>
      <c r="I39" s="17" t="s">
        <v>170</v>
      </c>
      <c r="J39" s="23">
        <v>0</v>
      </c>
      <c r="K39" s="13" t="s">
        <v>74</v>
      </c>
      <c r="L39" s="21">
        <v>50</v>
      </c>
      <c r="M39" s="12">
        <v>15</v>
      </c>
      <c r="N39" s="13">
        <v>15</v>
      </c>
      <c r="O39" s="17" t="s">
        <v>170</v>
      </c>
      <c r="P39" s="14">
        <v>12</v>
      </c>
      <c r="Q39" s="11">
        <v>90000</v>
      </c>
      <c r="R39" s="35">
        <f>SUM(S39)</f>
        <v>90000</v>
      </c>
      <c r="S39" s="35">
        <v>90000</v>
      </c>
      <c r="T39" s="16"/>
      <c r="U39" s="16"/>
      <c r="V39" s="16"/>
      <c r="W39" s="16"/>
      <c r="X39" s="16"/>
      <c r="Y39" s="16"/>
      <c r="Z39" s="16"/>
      <c r="AA39" s="16"/>
      <c r="AB39" s="16"/>
      <c r="AC39" s="16"/>
      <c r="AD39" s="16"/>
      <c r="AE39" s="16"/>
      <c r="AF39" s="16"/>
      <c r="AG39" s="18" t="s">
        <v>128</v>
      </c>
      <c r="AH39" s="18" t="s">
        <v>118</v>
      </c>
      <c r="AI39" s="55" t="s">
        <v>144</v>
      </c>
      <c r="AJ39" s="65" t="s">
        <v>128</v>
      </c>
      <c r="AK39" s="18" t="s">
        <v>128</v>
      </c>
      <c r="AL39" s="67">
        <f>+AD39+S39</f>
        <v>90000</v>
      </c>
      <c r="AM39" s="18" t="s">
        <v>171</v>
      </c>
      <c r="AN39" s="52"/>
      <c r="AO39" s="52" t="s">
        <v>66</v>
      </c>
      <c r="AP39" s="52" t="s">
        <v>66</v>
      </c>
      <c r="AQ39" s="52" t="s">
        <v>66</v>
      </c>
      <c r="AR39" s="52" t="s">
        <v>66</v>
      </c>
      <c r="AS39" s="52" t="s">
        <v>66</v>
      </c>
      <c r="AT39" s="52" t="s">
        <v>66</v>
      </c>
      <c r="AU39" s="52" t="s">
        <v>66</v>
      </c>
      <c r="AV39" s="52" t="s">
        <v>66</v>
      </c>
      <c r="AW39" s="52" t="s">
        <v>66</v>
      </c>
      <c r="AX39" s="52" t="s">
        <v>66</v>
      </c>
      <c r="AY39" s="68" t="s">
        <v>66</v>
      </c>
      <c r="AZ39" s="29" t="s">
        <v>123</v>
      </c>
      <c r="BA39" s="16"/>
      <c r="BB39" s="47" t="s">
        <v>69</v>
      </c>
    </row>
    <row r="40" spans="1:54" ht="60" x14ac:dyDescent="0.25">
      <c r="A40" s="47" t="s">
        <v>53</v>
      </c>
      <c r="B40" s="22" t="s">
        <v>54</v>
      </c>
      <c r="C40" s="129"/>
      <c r="D40" s="129"/>
      <c r="E40" s="129"/>
      <c r="F40" s="47" t="s">
        <v>113</v>
      </c>
      <c r="G40" s="129"/>
      <c r="H40" s="17" t="s">
        <v>172</v>
      </c>
      <c r="I40" s="17" t="s">
        <v>173</v>
      </c>
      <c r="J40" s="23">
        <v>30</v>
      </c>
      <c r="K40" s="13" t="s">
        <v>74</v>
      </c>
      <c r="L40" s="21">
        <v>5</v>
      </c>
      <c r="M40" s="12">
        <v>2</v>
      </c>
      <c r="N40" s="13">
        <v>2</v>
      </c>
      <c r="O40" s="17" t="s">
        <v>173</v>
      </c>
      <c r="P40" s="14">
        <v>31</v>
      </c>
      <c r="Q40" s="11">
        <v>770000</v>
      </c>
      <c r="R40" s="35">
        <f>SUM(S40:AF40)</f>
        <v>770000</v>
      </c>
      <c r="S40" s="35">
        <v>270000</v>
      </c>
      <c r="T40" s="16"/>
      <c r="U40" s="16"/>
      <c r="V40" s="16"/>
      <c r="W40" s="16"/>
      <c r="X40" s="16"/>
      <c r="Y40" s="15">
        <v>500000</v>
      </c>
      <c r="Z40" s="16"/>
      <c r="AA40" s="16"/>
      <c r="AB40" s="16"/>
      <c r="AC40" s="16"/>
      <c r="AD40" s="16"/>
      <c r="AE40" s="16"/>
      <c r="AF40" s="16"/>
      <c r="AG40" s="16" t="s">
        <v>128</v>
      </c>
      <c r="AH40" s="70" t="s">
        <v>118</v>
      </c>
      <c r="AI40" s="55" t="s">
        <v>144</v>
      </c>
      <c r="AJ40" s="71" t="s">
        <v>128</v>
      </c>
      <c r="AK40" s="70" t="s">
        <v>128</v>
      </c>
      <c r="AL40" s="75">
        <f>+R40</f>
        <v>770000</v>
      </c>
      <c r="AM40" s="53" t="s">
        <v>174</v>
      </c>
      <c r="AN40" s="14"/>
      <c r="AO40" s="52" t="s">
        <v>66</v>
      </c>
      <c r="AP40" s="52" t="s">
        <v>66</v>
      </c>
      <c r="AQ40" s="52" t="s">
        <v>66</v>
      </c>
      <c r="AR40" s="52" t="s">
        <v>66</v>
      </c>
      <c r="AS40" s="52" t="s">
        <v>66</v>
      </c>
      <c r="AT40" s="52" t="s">
        <v>66</v>
      </c>
      <c r="AU40" s="52" t="s">
        <v>66</v>
      </c>
      <c r="AV40" s="52" t="s">
        <v>66</v>
      </c>
      <c r="AW40" s="52" t="s">
        <v>66</v>
      </c>
      <c r="AX40" s="52" t="s">
        <v>66</v>
      </c>
      <c r="AY40" s="68" t="s">
        <v>66</v>
      </c>
      <c r="AZ40" s="29" t="s">
        <v>123</v>
      </c>
      <c r="BA40" s="16"/>
      <c r="BB40" s="47" t="s">
        <v>69</v>
      </c>
    </row>
    <row r="41" spans="1:54" ht="40.5" customHeight="1" x14ac:dyDescent="0.25">
      <c r="A41" s="131" t="s">
        <v>53</v>
      </c>
      <c r="B41" s="132" t="s">
        <v>54</v>
      </c>
      <c r="C41" s="129"/>
      <c r="D41" s="129"/>
      <c r="E41" s="129"/>
      <c r="F41" s="131" t="s">
        <v>113</v>
      </c>
      <c r="G41" s="129"/>
      <c r="H41" s="133" t="s">
        <v>175</v>
      </c>
      <c r="I41" s="133" t="s">
        <v>176</v>
      </c>
      <c r="J41" s="134">
        <v>0</v>
      </c>
      <c r="K41" s="135" t="s">
        <v>74</v>
      </c>
      <c r="L41" s="136">
        <v>35</v>
      </c>
      <c r="M41" s="48">
        <v>19</v>
      </c>
      <c r="N41" s="135">
        <v>19</v>
      </c>
      <c r="O41" s="133" t="s">
        <v>176</v>
      </c>
      <c r="P41" s="14">
        <v>0</v>
      </c>
      <c r="Q41" s="11">
        <v>1323000</v>
      </c>
      <c r="R41" s="35">
        <f>SUM(S41:AF41)</f>
        <v>1323000</v>
      </c>
      <c r="S41" s="15">
        <v>294000</v>
      </c>
      <c r="T41" s="16"/>
      <c r="U41" s="16"/>
      <c r="V41" s="16"/>
      <c r="W41" s="28"/>
      <c r="X41" s="16"/>
      <c r="Y41" s="16"/>
      <c r="Z41" s="16"/>
      <c r="AA41" s="16"/>
      <c r="AB41" s="16"/>
      <c r="AC41" s="16"/>
      <c r="AD41" s="35">
        <v>1029000</v>
      </c>
      <c r="AE41" s="16"/>
      <c r="AF41" s="15"/>
      <c r="AG41" s="16" t="s">
        <v>128</v>
      </c>
      <c r="AH41" s="70" t="s">
        <v>118</v>
      </c>
      <c r="AI41" s="55" t="s">
        <v>144</v>
      </c>
      <c r="AJ41" s="71" t="s">
        <v>128</v>
      </c>
      <c r="AK41" s="70" t="s">
        <v>128</v>
      </c>
      <c r="AL41" s="75">
        <f>+R41</f>
        <v>1323000</v>
      </c>
      <c r="AM41" s="53" t="s">
        <v>174</v>
      </c>
      <c r="AN41" s="75">
        <f>SUM(R41:AF41)</f>
        <v>2646000</v>
      </c>
      <c r="AO41" s="52" t="s">
        <v>66</v>
      </c>
      <c r="AP41" s="52" t="s">
        <v>66</v>
      </c>
      <c r="AQ41" s="52" t="s">
        <v>66</v>
      </c>
      <c r="AR41" s="52" t="s">
        <v>66</v>
      </c>
      <c r="AS41" s="52" t="s">
        <v>66</v>
      </c>
      <c r="AT41" s="52" t="s">
        <v>66</v>
      </c>
      <c r="AU41" s="52" t="s">
        <v>66</v>
      </c>
      <c r="AV41" s="52" t="s">
        <v>66</v>
      </c>
      <c r="AW41" s="52" t="s">
        <v>66</v>
      </c>
      <c r="AX41" s="52" t="s">
        <v>66</v>
      </c>
      <c r="AY41" s="68" t="s">
        <v>66</v>
      </c>
      <c r="AZ41" s="29" t="s">
        <v>123</v>
      </c>
      <c r="BA41" s="16"/>
      <c r="BB41" s="47" t="s">
        <v>69</v>
      </c>
    </row>
    <row r="42" spans="1:54" ht="43.5" customHeight="1" x14ac:dyDescent="0.25">
      <c r="A42" s="47" t="s">
        <v>53</v>
      </c>
      <c r="B42" s="22" t="s">
        <v>54</v>
      </c>
      <c r="C42" s="120" t="s">
        <v>177</v>
      </c>
      <c r="D42" s="120" t="s">
        <v>178</v>
      </c>
      <c r="E42" s="120" t="s">
        <v>179</v>
      </c>
      <c r="F42" s="47" t="s">
        <v>180</v>
      </c>
      <c r="G42" s="116" t="s">
        <v>181</v>
      </c>
      <c r="H42" s="17" t="s">
        <v>182</v>
      </c>
      <c r="I42" s="17" t="s">
        <v>183</v>
      </c>
      <c r="J42" s="23">
        <v>891</v>
      </c>
      <c r="K42" s="13" t="s">
        <v>74</v>
      </c>
      <c r="L42" s="21">
        <v>4300</v>
      </c>
      <c r="M42" s="49">
        <v>1300</v>
      </c>
      <c r="N42" s="13">
        <v>1300</v>
      </c>
      <c r="O42" s="17" t="s">
        <v>183</v>
      </c>
      <c r="P42" s="14">
        <v>2091</v>
      </c>
      <c r="Q42" s="11">
        <v>566400</v>
      </c>
      <c r="R42" s="35">
        <v>566400</v>
      </c>
      <c r="S42" s="15">
        <v>33000</v>
      </c>
      <c r="T42" s="15"/>
      <c r="U42" s="15"/>
      <c r="V42" s="15"/>
      <c r="W42" s="15"/>
      <c r="X42" s="15"/>
      <c r="Y42" s="15"/>
      <c r="Z42" s="15"/>
      <c r="AA42" s="15"/>
      <c r="AB42" s="15">
        <v>470400</v>
      </c>
      <c r="AC42" s="15"/>
      <c r="AD42" s="15">
        <v>63000</v>
      </c>
      <c r="AE42" s="16"/>
      <c r="AF42" s="16"/>
      <c r="AG42" s="18" t="s">
        <v>184</v>
      </c>
      <c r="AH42" s="18" t="s">
        <v>62</v>
      </c>
      <c r="AI42" s="18" t="s">
        <v>185</v>
      </c>
      <c r="AJ42" s="18" t="s">
        <v>186</v>
      </c>
      <c r="AK42" s="19" t="s">
        <v>187</v>
      </c>
      <c r="AL42" s="76">
        <f>S42+AD42</f>
        <v>96000</v>
      </c>
      <c r="AM42" s="19" t="s">
        <v>188</v>
      </c>
      <c r="AN42" s="52"/>
      <c r="AO42" s="52" t="s">
        <v>66</v>
      </c>
      <c r="AP42" s="52" t="s">
        <v>66</v>
      </c>
      <c r="AQ42" s="77" t="s">
        <v>66</v>
      </c>
      <c r="AR42" s="52" t="s">
        <v>66</v>
      </c>
      <c r="AS42" s="52" t="s">
        <v>66</v>
      </c>
      <c r="AT42" s="52" t="s">
        <v>66</v>
      </c>
      <c r="AU42" s="52" t="s">
        <v>66</v>
      </c>
      <c r="AV42" s="52" t="s">
        <v>66</v>
      </c>
      <c r="AW42" s="52" t="s">
        <v>66</v>
      </c>
      <c r="AX42" s="52" t="s">
        <v>66</v>
      </c>
      <c r="AY42" s="52" t="s">
        <v>66</v>
      </c>
      <c r="AZ42" s="18" t="s">
        <v>189</v>
      </c>
      <c r="BA42" s="18" t="s">
        <v>190</v>
      </c>
      <c r="BB42" s="47" t="s">
        <v>69</v>
      </c>
    </row>
    <row r="43" spans="1:54" ht="45" x14ac:dyDescent="0.25">
      <c r="A43" s="47" t="s">
        <v>53</v>
      </c>
      <c r="B43" s="22" t="s">
        <v>54</v>
      </c>
      <c r="C43" s="120" t="s">
        <v>191</v>
      </c>
      <c r="D43" s="120" t="s">
        <v>192</v>
      </c>
      <c r="E43" s="120" t="s">
        <v>193</v>
      </c>
      <c r="F43" s="47" t="s">
        <v>180</v>
      </c>
      <c r="G43" s="118"/>
      <c r="H43" s="17" t="s">
        <v>194</v>
      </c>
      <c r="I43" s="17" t="s">
        <v>195</v>
      </c>
      <c r="J43" s="23">
        <v>79522</v>
      </c>
      <c r="K43" s="13" t="s">
        <v>74</v>
      </c>
      <c r="L43" s="21">
        <v>4300</v>
      </c>
      <c r="M43" s="49">
        <v>1300</v>
      </c>
      <c r="N43" s="13">
        <v>1300</v>
      </c>
      <c r="O43" s="17" t="s">
        <v>195</v>
      </c>
      <c r="P43" s="14">
        <v>87549</v>
      </c>
      <c r="Q43" s="11">
        <v>4462839</v>
      </c>
      <c r="R43" s="35">
        <f>SUM(S43:AF43)</f>
        <v>4462839</v>
      </c>
      <c r="S43" s="15">
        <v>24000</v>
      </c>
      <c r="T43" s="16"/>
      <c r="U43" s="16"/>
      <c r="V43" s="35">
        <v>4438839</v>
      </c>
      <c r="W43" s="16"/>
      <c r="X43" s="16"/>
      <c r="Y43" s="16"/>
      <c r="Z43" s="16"/>
      <c r="AA43" s="16"/>
      <c r="AB43" s="16"/>
      <c r="AC43" s="16"/>
      <c r="AD43" s="16"/>
      <c r="AE43" s="16"/>
      <c r="AF43" s="16"/>
      <c r="AG43" s="16" t="s">
        <v>62</v>
      </c>
      <c r="AH43" s="16" t="s">
        <v>62</v>
      </c>
      <c r="AI43" s="14" t="s">
        <v>62</v>
      </c>
      <c r="AJ43" s="16" t="s">
        <v>62</v>
      </c>
      <c r="AK43" s="16" t="s">
        <v>62</v>
      </c>
      <c r="AL43" s="16" t="s">
        <v>62</v>
      </c>
      <c r="AM43" s="16" t="s">
        <v>62</v>
      </c>
      <c r="AN43" s="14"/>
      <c r="AO43" s="52" t="s">
        <v>66</v>
      </c>
      <c r="AP43" s="52" t="s">
        <v>66</v>
      </c>
      <c r="AQ43" s="52" t="s">
        <v>66</v>
      </c>
      <c r="AR43" s="52" t="s">
        <v>66</v>
      </c>
      <c r="AS43" s="52" t="s">
        <v>66</v>
      </c>
      <c r="AT43" s="52" t="s">
        <v>66</v>
      </c>
      <c r="AU43" s="52" t="s">
        <v>66</v>
      </c>
      <c r="AV43" s="52" t="s">
        <v>66</v>
      </c>
      <c r="AW43" s="52" t="s">
        <v>66</v>
      </c>
      <c r="AX43" s="52" t="s">
        <v>66</v>
      </c>
      <c r="AY43" s="14"/>
      <c r="AZ43" s="29" t="s">
        <v>196</v>
      </c>
      <c r="BA43" s="53" t="s">
        <v>197</v>
      </c>
      <c r="BB43" s="47" t="s">
        <v>69</v>
      </c>
    </row>
    <row r="44" spans="1:54" ht="65.25" customHeight="1" x14ac:dyDescent="0.25">
      <c r="A44" s="47" t="s">
        <v>53</v>
      </c>
      <c r="B44" s="22" t="s">
        <v>54</v>
      </c>
      <c r="C44" s="123" t="s">
        <v>198</v>
      </c>
      <c r="D44" s="123" t="s">
        <v>199</v>
      </c>
      <c r="E44" s="123" t="s">
        <v>200</v>
      </c>
      <c r="F44" s="47" t="s">
        <v>180</v>
      </c>
      <c r="G44" s="118"/>
      <c r="H44" s="17" t="s">
        <v>201</v>
      </c>
      <c r="I44" s="17" t="s">
        <v>202</v>
      </c>
      <c r="J44" s="23">
        <v>0</v>
      </c>
      <c r="K44" s="13" t="s">
        <v>74</v>
      </c>
      <c r="L44" s="21">
        <v>100</v>
      </c>
      <c r="M44" s="49">
        <v>39</v>
      </c>
      <c r="N44" s="13">
        <v>39</v>
      </c>
      <c r="O44" s="17" t="s">
        <v>202</v>
      </c>
      <c r="P44" s="14">
        <v>54</v>
      </c>
      <c r="Q44" s="11">
        <v>175000</v>
      </c>
      <c r="R44" s="35">
        <v>175000</v>
      </c>
      <c r="S44" s="15">
        <v>20000</v>
      </c>
      <c r="T44" s="16"/>
      <c r="U44" s="16"/>
      <c r="V44" s="16"/>
      <c r="W44" s="16"/>
      <c r="X44" s="16"/>
      <c r="Y44" s="16"/>
      <c r="Z44" s="16"/>
      <c r="AA44" s="16">
        <v>30000</v>
      </c>
      <c r="AB44" s="16"/>
      <c r="AC44" s="16"/>
      <c r="AD44" s="28">
        <v>125000</v>
      </c>
      <c r="AE44" s="16"/>
      <c r="AF44" s="15"/>
      <c r="AG44" s="16" t="s">
        <v>203</v>
      </c>
      <c r="AH44" s="16"/>
      <c r="AI44" s="14">
        <v>41</v>
      </c>
      <c r="AJ44" s="16" t="s">
        <v>204</v>
      </c>
      <c r="AK44" s="14" t="s">
        <v>205</v>
      </c>
      <c r="AL44" s="15">
        <f>+R44</f>
        <v>175000</v>
      </c>
      <c r="AM44" s="16" t="s">
        <v>206</v>
      </c>
      <c r="AN44" s="14"/>
      <c r="AO44" s="52" t="s">
        <v>66</v>
      </c>
      <c r="AP44" s="52" t="s">
        <v>66</v>
      </c>
      <c r="AQ44" s="52" t="s">
        <v>66</v>
      </c>
      <c r="AR44" s="52" t="s">
        <v>66</v>
      </c>
      <c r="AS44" s="52" t="s">
        <v>66</v>
      </c>
      <c r="AT44" s="52" t="s">
        <v>66</v>
      </c>
      <c r="AU44" s="52" t="s">
        <v>66</v>
      </c>
      <c r="AV44" s="52" t="s">
        <v>66</v>
      </c>
      <c r="AW44" s="52" t="s">
        <v>66</v>
      </c>
      <c r="AX44" s="52" t="s">
        <v>66</v>
      </c>
      <c r="AY44" s="14"/>
      <c r="AZ44" s="29" t="s">
        <v>196</v>
      </c>
      <c r="BA44" s="16"/>
      <c r="BB44" s="47" t="s">
        <v>69</v>
      </c>
    </row>
    <row r="45" spans="1:54" ht="59.25" customHeight="1" x14ac:dyDescent="0.25">
      <c r="A45" s="47" t="s">
        <v>53</v>
      </c>
      <c r="B45" s="22" t="s">
        <v>54</v>
      </c>
      <c r="C45" s="123"/>
      <c r="D45" s="123"/>
      <c r="E45" s="123"/>
      <c r="F45" s="47" t="s">
        <v>180</v>
      </c>
      <c r="G45" s="118"/>
      <c r="H45" s="17" t="s">
        <v>207</v>
      </c>
      <c r="I45" s="17" t="s">
        <v>208</v>
      </c>
      <c r="J45" s="23">
        <v>0</v>
      </c>
      <c r="K45" s="13" t="s">
        <v>74</v>
      </c>
      <c r="L45" s="21">
        <v>450</v>
      </c>
      <c r="M45" s="49">
        <v>123</v>
      </c>
      <c r="N45" s="13">
        <v>123</v>
      </c>
      <c r="O45" s="17" t="s">
        <v>208</v>
      </c>
      <c r="P45" s="14">
        <v>37</v>
      </c>
      <c r="Q45" s="11">
        <v>18000</v>
      </c>
      <c r="R45" s="35">
        <v>18000</v>
      </c>
      <c r="S45" s="15">
        <v>18000</v>
      </c>
      <c r="T45" s="16"/>
      <c r="U45" s="16"/>
      <c r="V45" s="16"/>
      <c r="W45" s="16"/>
      <c r="X45" s="16"/>
      <c r="Y45" s="16"/>
      <c r="Z45" s="16"/>
      <c r="AA45" s="16"/>
      <c r="AB45" s="16"/>
      <c r="AC45" s="16"/>
      <c r="AD45" s="16"/>
      <c r="AE45" s="16"/>
      <c r="AF45" s="16"/>
      <c r="AG45" s="16" t="s">
        <v>128</v>
      </c>
      <c r="AH45" s="16"/>
      <c r="AI45" s="14">
        <v>41</v>
      </c>
      <c r="AJ45" s="16" t="s">
        <v>204</v>
      </c>
      <c r="AK45" s="63" t="s">
        <v>209</v>
      </c>
      <c r="AL45" s="15">
        <f>+R45</f>
        <v>18000</v>
      </c>
      <c r="AM45" s="53" t="s">
        <v>210</v>
      </c>
      <c r="AN45" s="14"/>
      <c r="AO45" s="52" t="s">
        <v>66</v>
      </c>
      <c r="AP45" s="52" t="s">
        <v>66</v>
      </c>
      <c r="AQ45" s="52" t="s">
        <v>66</v>
      </c>
      <c r="AR45" s="52" t="s">
        <v>66</v>
      </c>
      <c r="AS45" s="52" t="s">
        <v>66</v>
      </c>
      <c r="AT45" s="52" t="s">
        <v>66</v>
      </c>
      <c r="AU45" s="52" t="s">
        <v>66</v>
      </c>
      <c r="AV45" s="52" t="s">
        <v>66</v>
      </c>
      <c r="AW45" s="52" t="s">
        <v>66</v>
      </c>
      <c r="AX45" s="52" t="s">
        <v>66</v>
      </c>
      <c r="AY45" s="14"/>
      <c r="AZ45" s="29" t="s">
        <v>211</v>
      </c>
      <c r="BA45" s="16"/>
      <c r="BB45" s="47" t="s">
        <v>69</v>
      </c>
    </row>
    <row r="46" spans="1:54" ht="52.5" customHeight="1" x14ac:dyDescent="0.25">
      <c r="A46" s="47" t="s">
        <v>53</v>
      </c>
      <c r="B46" s="22" t="s">
        <v>54</v>
      </c>
      <c r="C46" s="123"/>
      <c r="D46" s="123"/>
      <c r="E46" s="123"/>
      <c r="F46" s="47" t="s">
        <v>180</v>
      </c>
      <c r="G46" s="118"/>
      <c r="H46" s="17" t="s">
        <v>212</v>
      </c>
      <c r="I46" s="17" t="s">
        <v>213</v>
      </c>
      <c r="J46" s="23">
        <v>38</v>
      </c>
      <c r="K46" s="13" t="s">
        <v>74</v>
      </c>
      <c r="L46" s="21">
        <v>400</v>
      </c>
      <c r="M46" s="49">
        <v>120</v>
      </c>
      <c r="N46" s="13">
        <v>120</v>
      </c>
      <c r="O46" s="17" t="s">
        <v>213</v>
      </c>
      <c r="P46" s="14">
        <v>191</v>
      </c>
      <c r="Q46" s="11">
        <v>132000</v>
      </c>
      <c r="R46" s="35">
        <v>132000</v>
      </c>
      <c r="S46" s="35">
        <v>72000</v>
      </c>
      <c r="T46" s="16"/>
      <c r="U46" s="16"/>
      <c r="V46" s="16"/>
      <c r="W46" s="16"/>
      <c r="X46" s="16"/>
      <c r="Y46" s="16"/>
      <c r="Z46" s="16"/>
      <c r="AA46" s="16"/>
      <c r="AB46" s="16"/>
      <c r="AC46" s="16"/>
      <c r="AD46" s="16">
        <v>80000</v>
      </c>
      <c r="AE46" s="16"/>
      <c r="AF46" s="16"/>
      <c r="AG46" s="53" t="s">
        <v>214</v>
      </c>
      <c r="AH46" s="16"/>
      <c r="AI46" s="14">
        <v>41</v>
      </c>
      <c r="AJ46" s="16" t="s">
        <v>204</v>
      </c>
      <c r="AK46" s="14" t="s">
        <v>205</v>
      </c>
      <c r="AL46" s="15">
        <f>+R46</f>
        <v>132000</v>
      </c>
      <c r="AM46" s="53" t="s">
        <v>215</v>
      </c>
      <c r="AN46" s="14"/>
      <c r="AO46" s="52" t="s">
        <v>66</v>
      </c>
      <c r="AP46" s="52" t="s">
        <v>66</v>
      </c>
      <c r="AQ46" s="52" t="s">
        <v>66</v>
      </c>
      <c r="AR46" s="52" t="s">
        <v>66</v>
      </c>
      <c r="AS46" s="52" t="s">
        <v>66</v>
      </c>
      <c r="AT46" s="52" t="s">
        <v>66</v>
      </c>
      <c r="AU46" s="52" t="s">
        <v>66</v>
      </c>
      <c r="AV46" s="52" t="s">
        <v>66</v>
      </c>
      <c r="AW46" s="52" t="s">
        <v>66</v>
      </c>
      <c r="AX46" s="52" t="s">
        <v>66</v>
      </c>
      <c r="AY46" s="14"/>
      <c r="AZ46" s="29" t="s">
        <v>196</v>
      </c>
      <c r="BA46" s="16"/>
      <c r="BB46" s="47" t="s">
        <v>69</v>
      </c>
    </row>
    <row r="47" spans="1:54" s="28" customFormat="1" ht="64.5" customHeight="1" x14ac:dyDescent="0.25">
      <c r="A47" s="47" t="s">
        <v>53</v>
      </c>
      <c r="B47" s="22" t="s">
        <v>54</v>
      </c>
      <c r="C47" s="123"/>
      <c r="D47" s="123"/>
      <c r="E47" s="123"/>
      <c r="F47" s="47" t="s">
        <v>180</v>
      </c>
      <c r="G47" s="118"/>
      <c r="H47" s="22" t="s">
        <v>216</v>
      </c>
      <c r="I47" s="22" t="s">
        <v>217</v>
      </c>
      <c r="J47" s="23">
        <v>0</v>
      </c>
      <c r="K47" s="13" t="s">
        <v>74</v>
      </c>
      <c r="L47" s="21">
        <v>1</v>
      </c>
      <c r="M47" s="49">
        <v>0.3</v>
      </c>
      <c r="N47" s="13">
        <v>0.3</v>
      </c>
      <c r="O47" s="22" t="s">
        <v>217</v>
      </c>
      <c r="P47" s="13">
        <v>0.3</v>
      </c>
      <c r="Q47" s="11">
        <v>30000</v>
      </c>
      <c r="R47" s="35">
        <v>30000</v>
      </c>
      <c r="S47" s="16">
        <v>30000</v>
      </c>
      <c r="T47" s="16"/>
      <c r="U47" s="16"/>
      <c r="V47" s="16"/>
      <c r="W47" s="16"/>
      <c r="X47" s="16"/>
      <c r="Y47" s="16"/>
      <c r="Z47" s="16"/>
      <c r="AA47" s="16"/>
      <c r="AB47" s="16"/>
      <c r="AC47" s="16"/>
      <c r="AD47" s="16"/>
      <c r="AE47" s="16"/>
      <c r="AF47" s="16"/>
      <c r="AG47" s="70" t="s">
        <v>218</v>
      </c>
      <c r="AH47" s="70" t="s">
        <v>62</v>
      </c>
      <c r="AI47" s="70" t="s">
        <v>63</v>
      </c>
      <c r="AJ47" s="70" t="s">
        <v>219</v>
      </c>
      <c r="AK47" s="70" t="s">
        <v>220</v>
      </c>
      <c r="AL47" s="78">
        <v>30000</v>
      </c>
      <c r="AM47" s="70" t="s">
        <v>221</v>
      </c>
      <c r="AN47" s="54"/>
      <c r="AO47" s="54"/>
      <c r="AP47" s="54"/>
      <c r="AQ47" s="54" t="s">
        <v>66</v>
      </c>
      <c r="AR47" s="54" t="s">
        <v>66</v>
      </c>
      <c r="AS47" s="54" t="s">
        <v>66</v>
      </c>
      <c r="AT47" s="54" t="s">
        <v>66</v>
      </c>
      <c r="AU47" s="54" t="s">
        <v>66</v>
      </c>
      <c r="AV47" s="54" t="s">
        <v>66</v>
      </c>
      <c r="AW47" s="54" t="s">
        <v>66</v>
      </c>
      <c r="AX47" s="54" t="s">
        <v>66</v>
      </c>
      <c r="AY47" s="54"/>
      <c r="AZ47" s="70" t="s">
        <v>222</v>
      </c>
      <c r="BA47" s="70"/>
      <c r="BB47" s="47" t="s">
        <v>69</v>
      </c>
    </row>
    <row r="48" spans="1:54" ht="57.75" customHeight="1" x14ac:dyDescent="0.25">
      <c r="A48" s="47" t="s">
        <v>53</v>
      </c>
      <c r="B48" s="22" t="s">
        <v>54</v>
      </c>
      <c r="C48" s="123"/>
      <c r="D48" s="123"/>
      <c r="E48" s="123"/>
      <c r="F48" s="47" t="s">
        <v>180</v>
      </c>
      <c r="G48" s="118"/>
      <c r="H48" s="17" t="s">
        <v>223</v>
      </c>
      <c r="I48" s="17" t="s">
        <v>224</v>
      </c>
      <c r="J48" s="23">
        <v>160</v>
      </c>
      <c r="K48" s="13" t="s">
        <v>74</v>
      </c>
      <c r="L48" s="21">
        <v>450</v>
      </c>
      <c r="M48" s="49">
        <v>154</v>
      </c>
      <c r="N48" s="13">
        <v>154</v>
      </c>
      <c r="O48" s="17" t="s">
        <v>224</v>
      </c>
      <c r="P48" s="14">
        <v>341</v>
      </c>
      <c r="Q48" s="11">
        <v>205000</v>
      </c>
      <c r="R48" s="35">
        <v>205000</v>
      </c>
      <c r="S48" s="35">
        <v>95000</v>
      </c>
      <c r="T48" s="16"/>
      <c r="U48" s="16"/>
      <c r="V48" s="16"/>
      <c r="W48" s="16"/>
      <c r="X48" s="16"/>
      <c r="Y48" s="16"/>
      <c r="Z48" s="16"/>
      <c r="AA48" s="16"/>
      <c r="AB48" s="16"/>
      <c r="AC48" s="16"/>
      <c r="AD48" s="16">
        <v>110000</v>
      </c>
      <c r="AE48" s="16"/>
      <c r="AF48" s="16"/>
      <c r="AG48" s="18" t="s">
        <v>225</v>
      </c>
      <c r="AH48" s="18" t="s">
        <v>62</v>
      </c>
      <c r="AI48" s="55" t="s">
        <v>226</v>
      </c>
      <c r="AJ48" s="18" t="s">
        <v>227</v>
      </c>
      <c r="AK48" s="19" t="s">
        <v>228</v>
      </c>
      <c r="AL48" s="79">
        <f>+R48</f>
        <v>205000</v>
      </c>
      <c r="AM48" s="19" t="s">
        <v>229</v>
      </c>
      <c r="AN48" s="80"/>
      <c r="AO48" s="80" t="s">
        <v>66</v>
      </c>
      <c r="AP48" s="80" t="s">
        <v>66</v>
      </c>
      <c r="AQ48" s="80" t="s">
        <v>66</v>
      </c>
      <c r="AR48" s="80" t="s">
        <v>66</v>
      </c>
      <c r="AS48" s="80" t="s">
        <v>66</v>
      </c>
      <c r="AT48" s="80" t="s">
        <v>66</v>
      </c>
      <c r="AU48" s="80"/>
      <c r="AV48" s="80"/>
      <c r="AW48" s="80"/>
      <c r="AX48" s="80"/>
      <c r="AY48" s="80"/>
      <c r="AZ48" s="18" t="s">
        <v>230</v>
      </c>
      <c r="BA48" s="53" t="s">
        <v>231</v>
      </c>
      <c r="BB48" s="47" t="s">
        <v>69</v>
      </c>
    </row>
    <row r="49" spans="1:54" ht="55.5" customHeight="1" x14ac:dyDescent="0.25">
      <c r="A49" s="47" t="s">
        <v>53</v>
      </c>
      <c r="B49" s="22" t="s">
        <v>54</v>
      </c>
      <c r="C49" s="123"/>
      <c r="D49" s="123"/>
      <c r="E49" s="123"/>
      <c r="F49" s="47" t="s">
        <v>180</v>
      </c>
      <c r="G49" s="118"/>
      <c r="H49" s="17" t="s">
        <v>232</v>
      </c>
      <c r="I49" s="17" t="s">
        <v>233</v>
      </c>
      <c r="J49" s="23">
        <v>188</v>
      </c>
      <c r="K49" s="13" t="s">
        <v>74</v>
      </c>
      <c r="L49" s="21">
        <v>650</v>
      </c>
      <c r="M49" s="49">
        <v>200</v>
      </c>
      <c r="N49" s="13">
        <v>200</v>
      </c>
      <c r="O49" s="17" t="s">
        <v>233</v>
      </c>
      <c r="P49" s="14">
        <v>188</v>
      </c>
      <c r="Q49" s="11">
        <v>50000</v>
      </c>
      <c r="R49" s="35">
        <v>50000</v>
      </c>
      <c r="S49" s="15">
        <v>50000</v>
      </c>
      <c r="T49" s="16"/>
      <c r="U49" s="16"/>
      <c r="V49" s="16"/>
      <c r="W49" s="16"/>
      <c r="X49" s="16"/>
      <c r="Y49" s="16"/>
      <c r="Z49" s="16"/>
      <c r="AA49" s="16"/>
      <c r="AB49" s="16"/>
      <c r="AC49" s="16"/>
      <c r="AD49" s="16"/>
      <c r="AE49" s="16"/>
      <c r="AF49" s="16"/>
      <c r="AG49" s="81" t="s">
        <v>234</v>
      </c>
      <c r="AH49" s="18"/>
      <c r="AI49" s="82" t="s">
        <v>235</v>
      </c>
      <c r="AJ49" s="18" t="s">
        <v>219</v>
      </c>
      <c r="AK49" s="82" t="s">
        <v>236</v>
      </c>
      <c r="AL49" s="79">
        <v>50000</v>
      </c>
      <c r="AM49" s="81" t="s">
        <v>237</v>
      </c>
      <c r="AN49" s="52"/>
      <c r="AO49" s="52"/>
      <c r="AP49" s="18"/>
      <c r="AQ49" s="18"/>
      <c r="AR49" s="18"/>
      <c r="AS49" s="18"/>
      <c r="AT49" s="18" t="s">
        <v>66</v>
      </c>
      <c r="AU49" s="18" t="s">
        <v>66</v>
      </c>
      <c r="AV49" s="52"/>
      <c r="AW49" s="52"/>
      <c r="AX49" s="52"/>
      <c r="AY49" s="52"/>
      <c r="AZ49" s="18" t="s">
        <v>238</v>
      </c>
      <c r="BA49" s="16"/>
      <c r="BB49" s="47" t="s">
        <v>69</v>
      </c>
    </row>
    <row r="50" spans="1:54" ht="68.25" customHeight="1" x14ac:dyDescent="0.25">
      <c r="A50" s="47" t="s">
        <v>53</v>
      </c>
      <c r="B50" s="22" t="s">
        <v>54</v>
      </c>
      <c r="C50" s="123"/>
      <c r="D50" s="123"/>
      <c r="E50" s="123"/>
      <c r="F50" s="47" t="s">
        <v>180</v>
      </c>
      <c r="G50" s="118"/>
      <c r="H50" s="17" t="s">
        <v>239</v>
      </c>
      <c r="I50" s="17" t="s">
        <v>240</v>
      </c>
      <c r="J50" s="23">
        <v>200</v>
      </c>
      <c r="K50" s="13" t="s">
        <v>74</v>
      </c>
      <c r="L50" s="21">
        <v>500</v>
      </c>
      <c r="M50" s="49">
        <v>140</v>
      </c>
      <c r="N50" s="13">
        <v>140</v>
      </c>
      <c r="O50" s="17" t="s">
        <v>240</v>
      </c>
      <c r="P50" s="14">
        <v>455</v>
      </c>
      <c r="Q50" s="11">
        <v>120000</v>
      </c>
      <c r="R50" s="35">
        <v>120000</v>
      </c>
      <c r="S50" s="15">
        <v>90000</v>
      </c>
      <c r="T50" s="16"/>
      <c r="U50" s="16"/>
      <c r="V50" s="16"/>
      <c r="W50" s="16"/>
      <c r="X50" s="16"/>
      <c r="Y50" s="16"/>
      <c r="Z50" s="16"/>
      <c r="AA50" s="16"/>
      <c r="AB50" s="16"/>
      <c r="AC50" s="16"/>
      <c r="AD50" s="15">
        <v>30000</v>
      </c>
      <c r="AE50" s="16"/>
      <c r="AF50" s="16"/>
      <c r="AG50" s="18" t="s">
        <v>241</v>
      </c>
      <c r="AH50" s="18" t="s">
        <v>62</v>
      </c>
      <c r="AI50" s="55" t="s">
        <v>128</v>
      </c>
      <c r="AJ50" s="18" t="s">
        <v>128</v>
      </c>
      <c r="AK50" s="19" t="s">
        <v>242</v>
      </c>
      <c r="AL50" s="79">
        <f>+R50</f>
        <v>120000</v>
      </c>
      <c r="AM50" s="83" t="s">
        <v>243</v>
      </c>
      <c r="AN50" s="52"/>
      <c r="AO50" s="52"/>
      <c r="AP50" s="52"/>
      <c r="AQ50" s="52"/>
      <c r="AR50" s="52" t="s">
        <v>66</v>
      </c>
      <c r="AS50" s="52" t="s">
        <v>66</v>
      </c>
      <c r="AT50" s="52" t="s">
        <v>66</v>
      </c>
      <c r="AU50" s="52" t="s">
        <v>66</v>
      </c>
      <c r="AV50" s="52" t="s">
        <v>66</v>
      </c>
      <c r="AW50" s="52" t="s">
        <v>66</v>
      </c>
      <c r="AX50" s="84" t="s">
        <v>66</v>
      </c>
      <c r="AY50" s="52"/>
      <c r="AZ50" s="18" t="s">
        <v>244</v>
      </c>
      <c r="BA50" s="16"/>
      <c r="BB50" s="47" t="s">
        <v>69</v>
      </c>
    </row>
    <row r="51" spans="1:54" ht="72.75" customHeight="1" x14ac:dyDescent="0.25">
      <c r="A51" s="47" t="s">
        <v>53</v>
      </c>
      <c r="B51" s="22" t="s">
        <v>54</v>
      </c>
      <c r="C51" s="123"/>
      <c r="D51" s="123"/>
      <c r="E51" s="123"/>
      <c r="F51" s="47" t="s">
        <v>180</v>
      </c>
      <c r="G51" s="118"/>
      <c r="H51" s="17" t="s">
        <v>245</v>
      </c>
      <c r="I51" s="17" t="s">
        <v>246</v>
      </c>
      <c r="J51" s="23">
        <v>17</v>
      </c>
      <c r="K51" s="13" t="s">
        <v>74</v>
      </c>
      <c r="L51" s="21">
        <v>120</v>
      </c>
      <c r="M51" s="49">
        <v>35</v>
      </c>
      <c r="N51" s="13">
        <v>35</v>
      </c>
      <c r="O51" s="17" t="s">
        <v>246</v>
      </c>
      <c r="P51" s="14">
        <v>47</v>
      </c>
      <c r="Q51" s="11">
        <v>62500</v>
      </c>
      <c r="R51" s="35">
        <v>62500</v>
      </c>
      <c r="S51" s="35">
        <v>62500</v>
      </c>
      <c r="T51" s="16"/>
      <c r="U51" s="16"/>
      <c r="V51" s="16"/>
      <c r="W51" s="16"/>
      <c r="X51" s="16"/>
      <c r="Y51" s="16"/>
      <c r="Z51" s="16"/>
      <c r="AA51" s="16"/>
      <c r="AB51" s="16"/>
      <c r="AC51" s="16"/>
      <c r="AD51" s="16"/>
      <c r="AE51" s="16"/>
      <c r="AF51" s="16"/>
      <c r="AG51" s="18" t="s">
        <v>247</v>
      </c>
      <c r="AH51" s="18" t="s">
        <v>62</v>
      </c>
      <c r="AI51" s="55" t="s">
        <v>226</v>
      </c>
      <c r="AJ51" s="18" t="s">
        <v>227</v>
      </c>
      <c r="AK51" s="19" t="s">
        <v>248</v>
      </c>
      <c r="AL51" s="18">
        <v>62500</v>
      </c>
      <c r="AM51" s="19" t="s">
        <v>249</v>
      </c>
      <c r="AN51" s="52"/>
      <c r="AO51" s="77" t="s">
        <v>66</v>
      </c>
      <c r="AP51" s="77" t="s">
        <v>66</v>
      </c>
      <c r="AQ51" s="77" t="s">
        <v>66</v>
      </c>
      <c r="AR51" s="77" t="s">
        <v>66</v>
      </c>
      <c r="AS51" s="77" t="s">
        <v>66</v>
      </c>
      <c r="AT51" s="77" t="s">
        <v>66</v>
      </c>
      <c r="AU51" s="77" t="s">
        <v>66</v>
      </c>
      <c r="AV51" s="77"/>
      <c r="AW51" s="77"/>
      <c r="AX51" s="77"/>
      <c r="AY51" s="77"/>
      <c r="AZ51" s="18" t="s">
        <v>250</v>
      </c>
      <c r="BA51" s="16"/>
      <c r="BB51" s="47" t="s">
        <v>69</v>
      </c>
    </row>
    <row r="52" spans="1:54" ht="45" x14ac:dyDescent="0.25">
      <c r="A52" s="47" t="s">
        <v>53</v>
      </c>
      <c r="B52" s="22" t="s">
        <v>54</v>
      </c>
      <c r="C52" s="123"/>
      <c r="D52" s="123"/>
      <c r="E52" s="123"/>
      <c r="F52" s="47" t="s">
        <v>180</v>
      </c>
      <c r="G52" s="118"/>
      <c r="H52" s="17" t="s">
        <v>251</v>
      </c>
      <c r="I52" s="17" t="s">
        <v>252</v>
      </c>
      <c r="J52" s="23">
        <v>0</v>
      </c>
      <c r="K52" s="13" t="s">
        <v>74</v>
      </c>
      <c r="L52" s="21">
        <v>140</v>
      </c>
      <c r="M52" s="49">
        <v>25</v>
      </c>
      <c r="N52" s="13">
        <v>25</v>
      </c>
      <c r="O52" s="17" t="s">
        <v>252</v>
      </c>
      <c r="P52" s="14">
        <v>55</v>
      </c>
      <c r="Q52" s="11">
        <v>476000</v>
      </c>
      <c r="R52" s="35">
        <v>476000</v>
      </c>
      <c r="S52" s="16">
        <v>28000</v>
      </c>
      <c r="T52" s="16"/>
      <c r="U52" s="16"/>
      <c r="V52" s="16"/>
      <c r="W52" s="16"/>
      <c r="X52" s="16"/>
      <c r="Y52" s="16"/>
      <c r="Z52" s="16"/>
      <c r="AA52" s="16"/>
      <c r="AB52" s="15">
        <v>448000</v>
      </c>
      <c r="AC52" s="16"/>
      <c r="AD52" s="16"/>
      <c r="AE52" s="16"/>
      <c r="AF52" s="16"/>
      <c r="AG52" s="18" t="s">
        <v>253</v>
      </c>
      <c r="AH52" s="18" t="s">
        <v>62</v>
      </c>
      <c r="AI52" s="18" t="s">
        <v>254</v>
      </c>
      <c r="AJ52" s="18" t="s">
        <v>255</v>
      </c>
      <c r="AK52" s="19" t="s">
        <v>256</v>
      </c>
      <c r="AL52" s="20">
        <v>28000</v>
      </c>
      <c r="AM52" s="83" t="s">
        <v>257</v>
      </c>
      <c r="AN52" s="52"/>
      <c r="AO52" s="52" t="s">
        <v>66</v>
      </c>
      <c r="AP52" s="52" t="s">
        <v>66</v>
      </c>
      <c r="AQ52" s="52" t="s">
        <v>66</v>
      </c>
      <c r="AR52" s="52" t="s">
        <v>66</v>
      </c>
      <c r="AS52" s="52" t="s">
        <v>66</v>
      </c>
      <c r="AT52" s="52" t="s">
        <v>66</v>
      </c>
      <c r="AU52" s="52" t="s">
        <v>66</v>
      </c>
      <c r="AV52" s="52" t="s">
        <v>66</v>
      </c>
      <c r="AW52" s="52" t="s">
        <v>66</v>
      </c>
      <c r="AX52" s="52" t="s">
        <v>66</v>
      </c>
      <c r="AY52" s="52"/>
      <c r="AZ52" s="18" t="s">
        <v>258</v>
      </c>
      <c r="BA52" s="16"/>
      <c r="BB52" s="47" t="s">
        <v>69</v>
      </c>
    </row>
    <row r="53" spans="1:54" ht="55.5" customHeight="1" x14ac:dyDescent="0.25">
      <c r="A53" s="47" t="s">
        <v>53</v>
      </c>
      <c r="B53" s="22" t="s">
        <v>54</v>
      </c>
      <c r="C53" s="123"/>
      <c r="D53" s="123"/>
      <c r="E53" s="123"/>
      <c r="F53" s="47" t="s">
        <v>180</v>
      </c>
      <c r="G53" s="118"/>
      <c r="H53" s="17" t="s">
        <v>259</v>
      </c>
      <c r="I53" s="17" t="s">
        <v>260</v>
      </c>
      <c r="J53" s="23">
        <v>16</v>
      </c>
      <c r="K53" s="13" t="s">
        <v>74</v>
      </c>
      <c r="L53" s="21">
        <v>40</v>
      </c>
      <c r="M53" s="49">
        <v>11</v>
      </c>
      <c r="N53" s="13">
        <v>11</v>
      </c>
      <c r="O53" s="22" t="s">
        <v>260</v>
      </c>
      <c r="P53" s="14">
        <v>26</v>
      </c>
      <c r="Q53" s="11">
        <v>123000</v>
      </c>
      <c r="R53" s="35">
        <f>SUM(S53:AF53)</f>
        <v>123000</v>
      </c>
      <c r="S53" s="35">
        <v>78000</v>
      </c>
      <c r="T53" s="16"/>
      <c r="U53" s="16"/>
      <c r="V53" s="16"/>
      <c r="W53" s="16"/>
      <c r="X53" s="16"/>
      <c r="Y53" s="16"/>
      <c r="Z53" s="16"/>
      <c r="AA53" s="15">
        <v>45000</v>
      </c>
      <c r="AB53" s="15"/>
      <c r="AC53" s="16"/>
      <c r="AD53" s="16"/>
      <c r="AE53" s="16"/>
      <c r="AF53" s="16"/>
      <c r="AG53" s="53" t="s">
        <v>261</v>
      </c>
      <c r="AH53" s="16"/>
      <c r="AI53" s="14" t="s">
        <v>262</v>
      </c>
      <c r="AJ53" s="16" t="s">
        <v>262</v>
      </c>
      <c r="AK53" s="16" t="s">
        <v>262</v>
      </c>
      <c r="AL53" s="16" t="s">
        <v>262</v>
      </c>
      <c r="AM53" s="53" t="s">
        <v>263</v>
      </c>
      <c r="AN53" s="14"/>
      <c r="AO53" s="14"/>
      <c r="AP53" s="14"/>
      <c r="AQ53" s="14"/>
      <c r="AR53" s="14" t="s">
        <v>66</v>
      </c>
      <c r="AS53" s="14" t="s">
        <v>66</v>
      </c>
      <c r="AT53" s="14" t="s">
        <v>66</v>
      </c>
      <c r="AU53" s="14" t="s">
        <v>66</v>
      </c>
      <c r="AV53" s="14" t="s">
        <v>66</v>
      </c>
      <c r="AW53" s="14" t="s">
        <v>66</v>
      </c>
      <c r="AX53" s="14" t="s">
        <v>66</v>
      </c>
      <c r="AY53" s="14"/>
      <c r="AZ53" s="29" t="s">
        <v>264</v>
      </c>
      <c r="BA53" s="16"/>
      <c r="BB53" s="47" t="s">
        <v>69</v>
      </c>
    </row>
    <row r="54" spans="1:54" s="28" customFormat="1" ht="72" customHeight="1" x14ac:dyDescent="0.25">
      <c r="A54" s="47" t="s">
        <v>53</v>
      </c>
      <c r="B54" s="22" t="s">
        <v>54</v>
      </c>
      <c r="C54" s="123"/>
      <c r="D54" s="123"/>
      <c r="E54" s="123"/>
      <c r="F54" s="47" t="s">
        <v>180</v>
      </c>
      <c r="G54" s="118"/>
      <c r="H54" s="22" t="s">
        <v>265</v>
      </c>
      <c r="I54" s="22" t="s">
        <v>266</v>
      </c>
      <c r="J54" s="23">
        <v>30</v>
      </c>
      <c r="K54" s="13" t="s">
        <v>74</v>
      </c>
      <c r="L54" s="21">
        <v>34</v>
      </c>
      <c r="M54" s="49">
        <v>8</v>
      </c>
      <c r="N54" s="13">
        <v>8</v>
      </c>
      <c r="O54" s="22" t="s">
        <v>266</v>
      </c>
      <c r="P54" s="115">
        <v>39</v>
      </c>
      <c r="Q54" s="11">
        <v>10000</v>
      </c>
      <c r="R54" s="35">
        <v>10000</v>
      </c>
      <c r="S54" s="15">
        <v>10000</v>
      </c>
      <c r="T54" s="16"/>
      <c r="U54" s="16"/>
      <c r="V54" s="16"/>
      <c r="W54" s="16"/>
      <c r="X54" s="16"/>
      <c r="Y54" s="16"/>
      <c r="Z54" s="16"/>
      <c r="AA54" s="16"/>
      <c r="AB54" s="16"/>
      <c r="AC54" s="16"/>
      <c r="AD54" s="16"/>
      <c r="AE54" s="16"/>
      <c r="AF54" s="16"/>
      <c r="AG54" s="70" t="s">
        <v>267</v>
      </c>
      <c r="AH54" s="70" t="s">
        <v>62</v>
      </c>
      <c r="AI54" s="14" t="s">
        <v>262</v>
      </c>
      <c r="AJ54" s="16" t="s">
        <v>262</v>
      </c>
      <c r="AK54" s="16" t="s">
        <v>262</v>
      </c>
      <c r="AL54" s="16" t="s">
        <v>262</v>
      </c>
      <c r="AM54" s="85" t="s">
        <v>268</v>
      </c>
      <c r="AN54" s="54"/>
      <c r="AO54" s="54" t="s">
        <v>66</v>
      </c>
      <c r="AP54" s="54" t="s">
        <v>66</v>
      </c>
      <c r="AQ54" s="54" t="s">
        <v>66</v>
      </c>
      <c r="AR54" s="54" t="s">
        <v>66</v>
      </c>
      <c r="AS54" s="54" t="s">
        <v>66</v>
      </c>
      <c r="AT54" s="54" t="s">
        <v>66</v>
      </c>
      <c r="AU54" s="54" t="s">
        <v>66</v>
      </c>
      <c r="AV54" s="54" t="s">
        <v>66</v>
      </c>
      <c r="AW54" s="54" t="s">
        <v>66</v>
      </c>
      <c r="AX54" s="54" t="s">
        <v>66</v>
      </c>
      <c r="AY54" s="86"/>
      <c r="AZ54" s="70" t="s">
        <v>269</v>
      </c>
      <c r="BA54" s="53" t="s">
        <v>270</v>
      </c>
      <c r="BB54" s="47" t="s">
        <v>69</v>
      </c>
    </row>
    <row r="55" spans="1:54" ht="60" x14ac:dyDescent="0.25">
      <c r="A55" s="47" t="s">
        <v>53</v>
      </c>
      <c r="B55" s="22" t="s">
        <v>54</v>
      </c>
      <c r="C55" s="123"/>
      <c r="D55" s="123"/>
      <c r="E55" s="123"/>
      <c r="F55" s="47" t="s">
        <v>180</v>
      </c>
      <c r="G55" s="118"/>
      <c r="H55" s="17" t="s">
        <v>271</v>
      </c>
      <c r="I55" s="17" t="s">
        <v>272</v>
      </c>
      <c r="J55" s="23">
        <v>5</v>
      </c>
      <c r="K55" s="13" t="s">
        <v>74</v>
      </c>
      <c r="L55" s="21">
        <v>20</v>
      </c>
      <c r="M55" s="49">
        <v>4</v>
      </c>
      <c r="N55" s="13">
        <v>8</v>
      </c>
      <c r="O55" s="17" t="s">
        <v>272</v>
      </c>
      <c r="P55" s="14">
        <v>15</v>
      </c>
      <c r="Q55" s="11">
        <v>32000</v>
      </c>
      <c r="R55" s="35">
        <v>0</v>
      </c>
      <c r="S55" s="16"/>
      <c r="T55" s="16"/>
      <c r="U55" s="16"/>
      <c r="V55" s="16"/>
      <c r="W55" s="16"/>
      <c r="X55" s="16"/>
      <c r="Y55" s="16"/>
      <c r="Z55" s="16"/>
      <c r="AA55" s="16"/>
      <c r="AB55" s="16"/>
      <c r="AC55" s="16"/>
      <c r="AD55" s="16"/>
      <c r="AE55" s="16"/>
      <c r="AF55" s="16"/>
      <c r="AG55" s="53" t="s">
        <v>570</v>
      </c>
      <c r="AH55" s="99" t="s">
        <v>572</v>
      </c>
      <c r="AI55" s="14" t="s">
        <v>571</v>
      </c>
      <c r="AJ55" s="16" t="s">
        <v>573</v>
      </c>
      <c r="AK55" s="14" t="s">
        <v>575</v>
      </c>
      <c r="AL55" s="92">
        <v>229404</v>
      </c>
      <c r="AM55" s="53" t="s">
        <v>574</v>
      </c>
      <c r="AN55" s="14" t="s">
        <v>66</v>
      </c>
      <c r="AO55" s="14" t="s">
        <v>66</v>
      </c>
      <c r="AP55" s="14" t="s">
        <v>66</v>
      </c>
      <c r="AQ55" s="14" t="s">
        <v>66</v>
      </c>
      <c r="AR55" s="14" t="s">
        <v>66</v>
      </c>
      <c r="AS55" s="14" t="s">
        <v>66</v>
      </c>
      <c r="AT55" s="14"/>
      <c r="AU55" s="14"/>
      <c r="AV55" s="14"/>
      <c r="AW55" s="14"/>
      <c r="AX55" s="14"/>
      <c r="AY55" s="14"/>
      <c r="AZ55" s="70" t="s">
        <v>273</v>
      </c>
      <c r="BA55" s="53" t="s">
        <v>569</v>
      </c>
      <c r="BB55" s="47" t="s">
        <v>69</v>
      </c>
    </row>
    <row r="56" spans="1:54" s="28" customFormat="1" ht="99.75" customHeight="1" x14ac:dyDescent="0.25">
      <c r="A56" s="47" t="s">
        <v>53</v>
      </c>
      <c r="B56" s="22" t="s">
        <v>54</v>
      </c>
      <c r="C56" s="123"/>
      <c r="D56" s="123"/>
      <c r="E56" s="123"/>
      <c r="F56" s="47" t="s">
        <v>180</v>
      </c>
      <c r="G56" s="118"/>
      <c r="H56" s="22" t="s">
        <v>275</v>
      </c>
      <c r="I56" s="22" t="s">
        <v>276</v>
      </c>
      <c r="J56" s="23">
        <v>90</v>
      </c>
      <c r="K56" s="13" t="s">
        <v>74</v>
      </c>
      <c r="L56" s="21">
        <v>120</v>
      </c>
      <c r="M56" s="49">
        <v>35</v>
      </c>
      <c r="N56" s="13">
        <v>35</v>
      </c>
      <c r="O56" s="22" t="s">
        <v>276</v>
      </c>
      <c r="P56" s="14">
        <v>133</v>
      </c>
      <c r="Q56" s="11">
        <v>105000</v>
      </c>
      <c r="R56" s="35">
        <f>SUM(S56:AF56)</f>
        <v>105000</v>
      </c>
      <c r="S56" s="35">
        <v>65000</v>
      </c>
      <c r="T56" s="16"/>
      <c r="U56" s="16"/>
      <c r="V56" s="16"/>
      <c r="W56" s="16"/>
      <c r="X56" s="16"/>
      <c r="Y56" s="16"/>
      <c r="Z56" s="16"/>
      <c r="AA56" s="15">
        <v>15000</v>
      </c>
      <c r="AB56" s="15"/>
      <c r="AC56" s="15"/>
      <c r="AD56" s="15">
        <v>25000</v>
      </c>
      <c r="AE56" s="16"/>
      <c r="AF56" s="16"/>
      <c r="AG56" s="70" t="s">
        <v>277</v>
      </c>
      <c r="AH56" s="70" t="s">
        <v>62</v>
      </c>
      <c r="AI56" s="55" t="s">
        <v>278</v>
      </c>
      <c r="AJ56" s="70" t="s">
        <v>279</v>
      </c>
      <c r="AK56" s="70" t="s">
        <v>280</v>
      </c>
      <c r="AL56" s="78">
        <f>+R56</f>
        <v>105000</v>
      </c>
      <c r="AM56" s="85" t="s">
        <v>281</v>
      </c>
      <c r="AN56" s="54"/>
      <c r="AO56" s="87"/>
      <c r="AP56" s="88" t="s">
        <v>66</v>
      </c>
      <c r="AQ56" s="88" t="s">
        <v>66</v>
      </c>
      <c r="AR56" s="88" t="s">
        <v>66</v>
      </c>
      <c r="AS56" s="88" t="s">
        <v>66</v>
      </c>
      <c r="AT56" s="88" t="s">
        <v>66</v>
      </c>
      <c r="AU56" s="88" t="s">
        <v>66</v>
      </c>
      <c r="AV56" s="88" t="s">
        <v>66</v>
      </c>
      <c r="AW56" s="88" t="s">
        <v>66</v>
      </c>
      <c r="AX56" s="88" t="s">
        <v>66</v>
      </c>
      <c r="AY56" s="54"/>
      <c r="AZ56" s="70" t="s">
        <v>282</v>
      </c>
      <c r="BA56" s="53" t="s">
        <v>283</v>
      </c>
      <c r="BB56" s="47" t="s">
        <v>69</v>
      </c>
    </row>
    <row r="57" spans="1:54" ht="80.25" customHeight="1" x14ac:dyDescent="0.25">
      <c r="A57" s="47" t="s">
        <v>53</v>
      </c>
      <c r="B57" s="22" t="s">
        <v>54</v>
      </c>
      <c r="C57" s="123"/>
      <c r="D57" s="123"/>
      <c r="E57" s="123"/>
      <c r="F57" s="47" t="s">
        <v>180</v>
      </c>
      <c r="G57" s="118"/>
      <c r="H57" s="17" t="s">
        <v>284</v>
      </c>
      <c r="I57" s="17" t="s">
        <v>285</v>
      </c>
      <c r="J57" s="23">
        <v>301</v>
      </c>
      <c r="K57" s="13" t="s">
        <v>74</v>
      </c>
      <c r="L57" s="21">
        <v>160</v>
      </c>
      <c r="M57" s="49">
        <v>45</v>
      </c>
      <c r="N57" s="13">
        <v>45</v>
      </c>
      <c r="O57" s="17" t="s">
        <v>285</v>
      </c>
      <c r="P57" s="14">
        <v>341</v>
      </c>
      <c r="Q57" s="11">
        <v>292000</v>
      </c>
      <c r="R57" s="35">
        <f>SUM(S57:AF57)</f>
        <v>292000</v>
      </c>
      <c r="S57" s="15">
        <v>40000</v>
      </c>
      <c r="T57" s="16"/>
      <c r="U57" s="16"/>
      <c r="V57" s="16"/>
      <c r="W57" s="16"/>
      <c r="X57" s="16"/>
      <c r="Y57" s="16"/>
      <c r="Z57" s="16"/>
      <c r="AA57" s="15">
        <v>96000</v>
      </c>
      <c r="AB57" s="16"/>
      <c r="AC57" s="16"/>
      <c r="AD57" s="15">
        <v>156000</v>
      </c>
      <c r="AE57" s="16"/>
      <c r="AF57" s="16"/>
      <c r="AG57" s="70" t="s">
        <v>62</v>
      </c>
      <c r="AH57" s="70" t="s">
        <v>62</v>
      </c>
      <c r="AI57" s="70" t="s">
        <v>62</v>
      </c>
      <c r="AJ57" s="70" t="s">
        <v>62</v>
      </c>
      <c r="AK57" s="70" t="s">
        <v>62</v>
      </c>
      <c r="AL57" s="70" t="s">
        <v>62</v>
      </c>
      <c r="AM57" s="70" t="s">
        <v>62</v>
      </c>
      <c r="AN57" s="52" t="s">
        <v>66</v>
      </c>
      <c r="AO57" s="52" t="s">
        <v>66</v>
      </c>
      <c r="AP57" s="52" t="s">
        <v>66</v>
      </c>
      <c r="AQ57" s="52" t="s">
        <v>66</v>
      </c>
      <c r="AR57" s="52" t="s">
        <v>66</v>
      </c>
      <c r="AS57" s="52" t="s">
        <v>66</v>
      </c>
      <c r="AT57" s="52" t="s">
        <v>66</v>
      </c>
      <c r="AU57" s="52" t="s">
        <v>66</v>
      </c>
      <c r="AV57" s="52" t="s">
        <v>66</v>
      </c>
      <c r="AW57" s="52" t="s">
        <v>66</v>
      </c>
      <c r="AX57" s="52" t="s">
        <v>66</v>
      </c>
      <c r="AY57" s="52" t="s">
        <v>66</v>
      </c>
      <c r="AZ57" s="18" t="s">
        <v>286</v>
      </c>
      <c r="BA57" s="16"/>
      <c r="BB57" s="47" t="s">
        <v>69</v>
      </c>
    </row>
    <row r="58" spans="1:54" ht="96" customHeight="1" x14ac:dyDescent="0.25">
      <c r="A58" s="47" t="s">
        <v>53</v>
      </c>
      <c r="B58" s="22" t="s">
        <v>54</v>
      </c>
      <c r="C58" s="123" t="s">
        <v>287</v>
      </c>
      <c r="D58" s="123" t="s">
        <v>288</v>
      </c>
      <c r="E58" s="116" t="s">
        <v>289</v>
      </c>
      <c r="F58" s="47" t="s">
        <v>290</v>
      </c>
      <c r="G58" s="116" t="s">
        <v>291</v>
      </c>
      <c r="H58" s="17" t="s">
        <v>292</v>
      </c>
      <c r="I58" s="17" t="s">
        <v>293</v>
      </c>
      <c r="J58" s="23">
        <v>4200</v>
      </c>
      <c r="K58" s="13" t="s">
        <v>74</v>
      </c>
      <c r="L58" s="21">
        <v>1800</v>
      </c>
      <c r="M58" s="49">
        <v>1000</v>
      </c>
      <c r="N58" s="13">
        <v>1000</v>
      </c>
      <c r="O58" s="17" t="s">
        <v>293</v>
      </c>
      <c r="P58" s="14">
        <v>4600</v>
      </c>
      <c r="Q58" s="11">
        <v>3672000</v>
      </c>
      <c r="R58" s="35">
        <v>3672000</v>
      </c>
      <c r="S58" s="16">
        <v>12000</v>
      </c>
      <c r="T58" s="16"/>
      <c r="U58" s="16"/>
      <c r="V58" s="16"/>
      <c r="W58" s="16">
        <v>2600000</v>
      </c>
      <c r="X58" s="16"/>
      <c r="Y58" s="16"/>
      <c r="Z58" s="16"/>
      <c r="AA58" s="16"/>
      <c r="AB58" s="16"/>
      <c r="AC58" s="16">
        <v>1060000</v>
      </c>
      <c r="AD58" s="16"/>
      <c r="AE58" s="16"/>
      <c r="AF58" s="16"/>
      <c r="AG58" s="89" t="s">
        <v>294</v>
      </c>
      <c r="AH58" s="90">
        <v>2016000030039</v>
      </c>
      <c r="AI58" s="18" t="s">
        <v>63</v>
      </c>
      <c r="AJ58" s="18" t="s">
        <v>64</v>
      </c>
      <c r="AK58" s="18" t="s">
        <v>295</v>
      </c>
      <c r="AL58" s="20">
        <v>3672000</v>
      </c>
      <c r="AM58" s="83" t="s">
        <v>296</v>
      </c>
      <c r="AN58" s="52" t="s">
        <v>66</v>
      </c>
      <c r="AO58" s="52" t="s">
        <v>66</v>
      </c>
      <c r="AP58" s="52" t="s">
        <v>66</v>
      </c>
      <c r="AQ58" s="52" t="s">
        <v>66</v>
      </c>
      <c r="AR58" s="52" t="s">
        <v>66</v>
      </c>
      <c r="AS58" s="52" t="s">
        <v>66</v>
      </c>
      <c r="AT58" s="52" t="s">
        <v>66</v>
      </c>
      <c r="AU58" s="52" t="s">
        <v>66</v>
      </c>
      <c r="AV58" s="52" t="s">
        <v>66</v>
      </c>
      <c r="AW58" s="52" t="s">
        <v>66</v>
      </c>
      <c r="AX58" s="52" t="s">
        <v>66</v>
      </c>
      <c r="AY58" s="52" t="s">
        <v>66</v>
      </c>
      <c r="AZ58" s="18" t="s">
        <v>297</v>
      </c>
      <c r="BA58" s="53" t="s">
        <v>298</v>
      </c>
      <c r="BB58" s="47" t="s">
        <v>69</v>
      </c>
    </row>
    <row r="59" spans="1:54" ht="68.25" customHeight="1" x14ac:dyDescent="0.25">
      <c r="A59" s="47" t="s">
        <v>53</v>
      </c>
      <c r="B59" s="22" t="s">
        <v>54</v>
      </c>
      <c r="C59" s="137"/>
      <c r="D59" s="137"/>
      <c r="E59" s="118"/>
      <c r="F59" s="47" t="s">
        <v>290</v>
      </c>
      <c r="G59" s="118"/>
      <c r="H59" s="17" t="s">
        <v>299</v>
      </c>
      <c r="I59" s="17" t="s">
        <v>300</v>
      </c>
      <c r="J59" s="23">
        <v>0</v>
      </c>
      <c r="K59" s="13" t="s">
        <v>74</v>
      </c>
      <c r="L59" s="21">
        <v>800</v>
      </c>
      <c r="M59" s="49">
        <v>250</v>
      </c>
      <c r="N59" s="13">
        <v>250</v>
      </c>
      <c r="O59" s="17" t="s">
        <v>300</v>
      </c>
      <c r="P59" s="14">
        <v>300</v>
      </c>
      <c r="Q59" s="11">
        <v>5135000</v>
      </c>
      <c r="R59" s="35">
        <f>SUM(S59:AF59)</f>
        <v>5135000</v>
      </c>
      <c r="S59" s="15">
        <v>60000</v>
      </c>
      <c r="T59" s="16"/>
      <c r="U59" s="16"/>
      <c r="V59" s="16"/>
      <c r="W59" s="16"/>
      <c r="X59" s="16"/>
      <c r="Y59" s="15">
        <v>5000000</v>
      </c>
      <c r="Z59" s="16"/>
      <c r="AA59" s="16"/>
      <c r="AB59" s="16"/>
      <c r="AC59" s="16"/>
      <c r="AD59" s="15">
        <v>75000</v>
      </c>
      <c r="AE59" s="16"/>
      <c r="AF59" s="16"/>
      <c r="AG59" s="18" t="s">
        <v>301</v>
      </c>
      <c r="AH59" s="18" t="s">
        <v>62</v>
      </c>
      <c r="AI59" s="18" t="s">
        <v>63</v>
      </c>
      <c r="AJ59" s="18" t="s">
        <v>219</v>
      </c>
      <c r="AK59" s="18" t="s">
        <v>302</v>
      </c>
      <c r="AL59" s="20">
        <f>S59+AD59</f>
        <v>135000</v>
      </c>
      <c r="AM59" s="83" t="s">
        <v>303</v>
      </c>
      <c r="AN59" s="52" t="s">
        <v>66</v>
      </c>
      <c r="AO59" s="52" t="s">
        <v>66</v>
      </c>
      <c r="AP59" s="52" t="s">
        <v>66</v>
      </c>
      <c r="AQ59" s="52" t="s">
        <v>66</v>
      </c>
      <c r="AR59" s="52" t="s">
        <v>66</v>
      </c>
      <c r="AS59" s="52" t="s">
        <v>66</v>
      </c>
      <c r="AT59" s="52" t="s">
        <v>66</v>
      </c>
      <c r="AU59" s="52" t="s">
        <v>66</v>
      </c>
      <c r="AV59" s="52" t="s">
        <v>66</v>
      </c>
      <c r="AW59" s="52" t="s">
        <v>66</v>
      </c>
      <c r="AX59" s="52" t="s">
        <v>66</v>
      </c>
      <c r="AY59" s="52" t="s">
        <v>66</v>
      </c>
      <c r="AZ59" s="18" t="s">
        <v>304</v>
      </c>
      <c r="BA59" s="16"/>
      <c r="BB59" s="47" t="s">
        <v>69</v>
      </c>
    </row>
    <row r="60" spans="1:54" ht="60.75" customHeight="1" x14ac:dyDescent="0.25">
      <c r="A60" s="47" t="s">
        <v>53</v>
      </c>
      <c r="B60" s="22" t="s">
        <v>54</v>
      </c>
      <c r="C60" s="123" t="s">
        <v>305</v>
      </c>
      <c r="D60" s="123" t="s">
        <v>306</v>
      </c>
      <c r="E60" s="116" t="s">
        <v>307</v>
      </c>
      <c r="F60" s="124" t="s">
        <v>308</v>
      </c>
      <c r="G60" s="116" t="s">
        <v>309</v>
      </c>
      <c r="H60" s="124" t="s">
        <v>310</v>
      </c>
      <c r="I60" s="17" t="s">
        <v>311</v>
      </c>
      <c r="J60" s="23">
        <v>0</v>
      </c>
      <c r="K60" s="13" t="s">
        <v>74</v>
      </c>
      <c r="L60" s="121">
        <v>0.5</v>
      </c>
      <c r="M60" s="50">
        <v>0.16</v>
      </c>
      <c r="N60" s="44">
        <v>0.16</v>
      </c>
      <c r="O60" s="17" t="s">
        <v>311</v>
      </c>
      <c r="P60" s="14">
        <v>0</v>
      </c>
      <c r="Q60" s="11">
        <v>108000</v>
      </c>
      <c r="R60" s="35">
        <f>SUM(S60:AG60)</f>
        <v>108000</v>
      </c>
      <c r="S60" s="15">
        <v>18000</v>
      </c>
      <c r="T60" s="16"/>
      <c r="U60" s="16"/>
      <c r="V60" s="35">
        <v>90000</v>
      </c>
      <c r="W60" s="16"/>
      <c r="X60" s="16"/>
      <c r="Y60" s="16"/>
      <c r="Z60" s="16"/>
      <c r="AA60" s="16"/>
      <c r="AB60" s="16"/>
      <c r="AC60" s="16"/>
      <c r="AD60" s="16"/>
      <c r="AE60" s="16"/>
      <c r="AF60" s="16"/>
      <c r="AG60" s="18" t="s">
        <v>62</v>
      </c>
      <c r="AH60" s="18" t="s">
        <v>62</v>
      </c>
      <c r="AI60" s="55" t="s">
        <v>312</v>
      </c>
      <c r="AJ60" s="18" t="s">
        <v>128</v>
      </c>
      <c r="AK60" s="18" t="s">
        <v>128</v>
      </c>
      <c r="AL60" s="79">
        <f>+R60</f>
        <v>108000</v>
      </c>
      <c r="AM60" s="83" t="s">
        <v>313</v>
      </c>
      <c r="AN60" s="52"/>
      <c r="AO60" s="52"/>
      <c r="AP60" s="52"/>
      <c r="AQ60" s="52" t="s">
        <v>66</v>
      </c>
      <c r="AR60" s="52" t="s">
        <v>66</v>
      </c>
      <c r="AS60" s="52" t="s">
        <v>66</v>
      </c>
      <c r="AT60" s="52" t="s">
        <v>66</v>
      </c>
      <c r="AU60" s="52" t="s">
        <v>66</v>
      </c>
      <c r="AV60" s="52" t="s">
        <v>66</v>
      </c>
      <c r="AW60" s="52" t="s">
        <v>66</v>
      </c>
      <c r="AX60" s="52" t="s">
        <v>66</v>
      </c>
      <c r="AY60" s="52"/>
      <c r="AZ60" s="18" t="s">
        <v>244</v>
      </c>
      <c r="BA60" s="53" t="s">
        <v>314</v>
      </c>
      <c r="BB60" s="47" t="s">
        <v>69</v>
      </c>
    </row>
    <row r="61" spans="1:54" ht="60" x14ac:dyDescent="0.25">
      <c r="A61" s="47" t="s">
        <v>53</v>
      </c>
      <c r="B61" s="22" t="s">
        <v>54</v>
      </c>
      <c r="C61" s="137"/>
      <c r="D61" s="137"/>
      <c r="E61" s="118"/>
      <c r="F61" s="124" t="s">
        <v>308</v>
      </c>
      <c r="G61" s="138"/>
      <c r="H61" s="124" t="s">
        <v>315</v>
      </c>
      <c r="I61" s="17" t="s">
        <v>316</v>
      </c>
      <c r="J61" s="115">
        <v>1656</v>
      </c>
      <c r="K61" s="13" t="s">
        <v>74</v>
      </c>
      <c r="L61" s="139">
        <v>248</v>
      </c>
      <c r="M61" s="51">
        <v>62</v>
      </c>
      <c r="N61" s="46">
        <v>62</v>
      </c>
      <c r="O61" s="17" t="s">
        <v>316</v>
      </c>
      <c r="P61" s="14">
        <f>J61+63</f>
        <v>1719</v>
      </c>
      <c r="Q61" s="11">
        <v>1500000</v>
      </c>
      <c r="R61" s="35">
        <v>1500000</v>
      </c>
      <c r="S61" s="16"/>
      <c r="T61" s="16"/>
      <c r="U61" s="16"/>
      <c r="V61" s="35">
        <v>1500000</v>
      </c>
      <c r="W61" s="16"/>
      <c r="X61" s="16"/>
      <c r="Y61" s="16"/>
      <c r="Z61" s="16"/>
      <c r="AA61" s="16"/>
      <c r="AB61" s="16"/>
      <c r="AC61" s="16"/>
      <c r="AD61" s="16"/>
      <c r="AE61" s="16"/>
      <c r="AF61" s="16"/>
      <c r="AG61" s="18" t="s">
        <v>62</v>
      </c>
      <c r="AH61" s="18" t="s">
        <v>62</v>
      </c>
      <c r="AI61" s="80" t="s">
        <v>62</v>
      </c>
      <c r="AJ61" s="18" t="s">
        <v>62</v>
      </c>
      <c r="AK61" s="18" t="s">
        <v>62</v>
      </c>
      <c r="AL61" s="18" t="s">
        <v>62</v>
      </c>
      <c r="AM61" s="18" t="s">
        <v>62</v>
      </c>
      <c r="AN61" s="52"/>
      <c r="AO61" s="52"/>
      <c r="AP61" s="52"/>
      <c r="AQ61" s="52" t="s">
        <v>66</v>
      </c>
      <c r="AR61" s="52" t="s">
        <v>66</v>
      </c>
      <c r="AS61" s="52" t="s">
        <v>66</v>
      </c>
      <c r="AT61" s="52" t="s">
        <v>66</v>
      </c>
      <c r="AU61" s="52" t="s">
        <v>66</v>
      </c>
      <c r="AV61" s="52" t="s">
        <v>66</v>
      </c>
      <c r="AW61" s="52" t="s">
        <v>66</v>
      </c>
      <c r="AX61" s="52" t="s">
        <v>66</v>
      </c>
      <c r="AY61" s="52"/>
      <c r="AZ61" s="18" t="s">
        <v>244</v>
      </c>
      <c r="BA61" s="53" t="s">
        <v>314</v>
      </c>
      <c r="BB61" s="47" t="s">
        <v>69</v>
      </c>
    </row>
    <row r="62" spans="1:54" ht="113.25" customHeight="1" x14ac:dyDescent="0.25">
      <c r="A62" s="47" t="s">
        <v>53</v>
      </c>
      <c r="B62" s="22" t="s">
        <v>54</v>
      </c>
      <c r="C62" s="137"/>
      <c r="D62" s="137"/>
      <c r="E62" s="118"/>
      <c r="F62" s="124" t="s">
        <v>308</v>
      </c>
      <c r="G62" s="138"/>
      <c r="H62" s="22" t="s">
        <v>317</v>
      </c>
      <c r="I62" s="22" t="s">
        <v>318</v>
      </c>
      <c r="J62" s="23">
        <v>0</v>
      </c>
      <c r="K62" s="13" t="s">
        <v>74</v>
      </c>
      <c r="L62" s="21">
        <v>1</v>
      </c>
      <c r="M62" s="49">
        <v>0.5</v>
      </c>
      <c r="N62" s="46">
        <v>0.5</v>
      </c>
      <c r="O62" s="22" t="s">
        <v>318</v>
      </c>
      <c r="P62" s="14">
        <v>0</v>
      </c>
      <c r="Q62" s="11">
        <v>8048000</v>
      </c>
      <c r="R62" s="35">
        <f>SUM(S62:AF62)</f>
        <v>8048000</v>
      </c>
      <c r="S62" s="35">
        <v>48000</v>
      </c>
      <c r="T62" s="16"/>
      <c r="U62" s="16"/>
      <c r="V62" s="16"/>
      <c r="W62" s="16"/>
      <c r="X62" s="16"/>
      <c r="Y62" s="36">
        <v>8000000</v>
      </c>
      <c r="Z62" s="16"/>
      <c r="AA62" s="16"/>
      <c r="AB62" s="16"/>
      <c r="AC62" s="16"/>
      <c r="AD62" s="16"/>
      <c r="AE62" s="16"/>
      <c r="AF62" s="16"/>
      <c r="AG62" s="18" t="s">
        <v>62</v>
      </c>
      <c r="AH62" s="18" t="s">
        <v>62</v>
      </c>
      <c r="AI62" s="80" t="s">
        <v>62</v>
      </c>
      <c r="AJ62" s="18" t="s">
        <v>62</v>
      </c>
      <c r="AK62" s="18" t="s">
        <v>62</v>
      </c>
      <c r="AL62" s="18" t="s">
        <v>62</v>
      </c>
      <c r="AM62" s="18" t="s">
        <v>319</v>
      </c>
      <c r="AN62" s="52"/>
      <c r="AO62" s="77" t="s">
        <v>66</v>
      </c>
      <c r="AP62" s="77" t="s">
        <v>66</v>
      </c>
      <c r="AQ62" s="77" t="s">
        <v>66</v>
      </c>
      <c r="AR62" s="77" t="s">
        <v>66</v>
      </c>
      <c r="AS62" s="77" t="s">
        <v>66</v>
      </c>
      <c r="AT62" s="77" t="s">
        <v>66</v>
      </c>
      <c r="AU62" s="77" t="s">
        <v>66</v>
      </c>
      <c r="AV62" s="77" t="s">
        <v>66</v>
      </c>
      <c r="AW62" s="77" t="s">
        <v>66</v>
      </c>
      <c r="AX62" s="77" t="s">
        <v>66</v>
      </c>
      <c r="AY62" s="52"/>
      <c r="AZ62" s="18" t="s">
        <v>250</v>
      </c>
      <c r="BA62" s="53" t="s">
        <v>320</v>
      </c>
      <c r="BB62" s="47" t="s">
        <v>69</v>
      </c>
    </row>
    <row r="63" spans="1:54" ht="55.5" customHeight="1" x14ac:dyDescent="0.25">
      <c r="A63" s="47" t="s">
        <v>53</v>
      </c>
      <c r="B63" s="22" t="s">
        <v>54</v>
      </c>
      <c r="C63" s="137"/>
      <c r="D63" s="137"/>
      <c r="E63" s="118"/>
      <c r="F63" s="124" t="s">
        <v>308</v>
      </c>
      <c r="G63" s="138"/>
      <c r="H63" s="22" t="s">
        <v>321</v>
      </c>
      <c r="I63" s="22" t="s">
        <v>322</v>
      </c>
      <c r="J63" s="23">
        <v>0</v>
      </c>
      <c r="K63" s="13" t="s">
        <v>74</v>
      </c>
      <c r="L63" s="21">
        <v>1</v>
      </c>
      <c r="M63" s="49">
        <v>0.2</v>
      </c>
      <c r="N63" s="13">
        <v>0.2</v>
      </c>
      <c r="O63" s="17" t="s">
        <v>322</v>
      </c>
      <c r="P63" s="14">
        <v>0</v>
      </c>
      <c r="Q63" s="11">
        <v>150000</v>
      </c>
      <c r="R63" s="35">
        <f>SUM(S63:AF63)</f>
        <v>150000</v>
      </c>
      <c r="S63" s="35">
        <v>40000</v>
      </c>
      <c r="T63" s="16"/>
      <c r="U63" s="16"/>
      <c r="V63" s="35">
        <v>80000</v>
      </c>
      <c r="W63" s="16"/>
      <c r="X63" s="16"/>
      <c r="Y63" s="16"/>
      <c r="Z63" s="16"/>
      <c r="AA63" s="16">
        <v>30000</v>
      </c>
      <c r="AB63" s="16"/>
      <c r="AC63" s="16"/>
      <c r="AD63" s="16"/>
      <c r="AE63" s="16"/>
      <c r="AF63" s="16"/>
      <c r="AG63" s="18" t="s">
        <v>323</v>
      </c>
      <c r="AH63" s="18" t="s">
        <v>62</v>
      </c>
      <c r="AI63" s="18" t="s">
        <v>63</v>
      </c>
      <c r="AJ63" s="18" t="s">
        <v>219</v>
      </c>
      <c r="AK63" s="18" t="s">
        <v>62</v>
      </c>
      <c r="AL63" s="18" t="s">
        <v>62</v>
      </c>
      <c r="AM63" s="18" t="s">
        <v>62</v>
      </c>
      <c r="AN63" s="52"/>
      <c r="AO63" s="52" t="s">
        <v>66</v>
      </c>
      <c r="AP63" s="52" t="s">
        <v>66</v>
      </c>
      <c r="AQ63" s="52" t="s">
        <v>66</v>
      </c>
      <c r="AR63" s="52" t="s">
        <v>66</v>
      </c>
      <c r="AS63" s="52" t="s">
        <v>66</v>
      </c>
      <c r="AT63" s="52" t="s">
        <v>66</v>
      </c>
      <c r="AU63" s="52" t="s">
        <v>66</v>
      </c>
      <c r="AV63" s="52" t="s">
        <v>66</v>
      </c>
      <c r="AW63" s="52" t="s">
        <v>66</v>
      </c>
      <c r="AX63" s="52" t="s">
        <v>66</v>
      </c>
      <c r="AY63" s="52" t="s">
        <v>66</v>
      </c>
      <c r="AZ63" s="70" t="s">
        <v>324</v>
      </c>
      <c r="BA63" s="16"/>
      <c r="BB63" s="47" t="s">
        <v>69</v>
      </c>
    </row>
    <row r="64" spans="1:54" ht="83.25" customHeight="1" x14ac:dyDescent="0.25">
      <c r="A64" s="47" t="s">
        <v>53</v>
      </c>
      <c r="B64" s="22" t="s">
        <v>54</v>
      </c>
      <c r="C64" s="137"/>
      <c r="D64" s="137"/>
      <c r="E64" s="118"/>
      <c r="F64" s="124" t="s">
        <v>308</v>
      </c>
      <c r="G64" s="138"/>
      <c r="H64" s="22" t="s">
        <v>325</v>
      </c>
      <c r="I64" s="22" t="s">
        <v>326</v>
      </c>
      <c r="J64" s="23">
        <v>0</v>
      </c>
      <c r="K64" s="13" t="s">
        <v>74</v>
      </c>
      <c r="L64" s="21">
        <v>1200</v>
      </c>
      <c r="M64" s="49">
        <v>254</v>
      </c>
      <c r="N64" s="13">
        <v>254</v>
      </c>
      <c r="O64" s="17" t="s">
        <v>326</v>
      </c>
      <c r="P64" s="14">
        <v>0</v>
      </c>
      <c r="Q64" s="11">
        <v>346000</v>
      </c>
      <c r="R64" s="35">
        <f>SUM(S64:AF64)</f>
        <v>346000</v>
      </c>
      <c r="S64" s="35">
        <v>75000</v>
      </c>
      <c r="T64" s="16"/>
      <c r="U64" s="16"/>
      <c r="V64" s="35">
        <v>15000</v>
      </c>
      <c r="W64" s="16"/>
      <c r="X64" s="16"/>
      <c r="Y64" s="16"/>
      <c r="Z64" s="16"/>
      <c r="AA64" s="16"/>
      <c r="AB64" s="16"/>
      <c r="AC64" s="16"/>
      <c r="AD64" s="16">
        <v>256000</v>
      </c>
      <c r="AE64" s="16"/>
      <c r="AF64" s="16"/>
      <c r="AG64" s="18" t="s">
        <v>327</v>
      </c>
      <c r="AH64" s="18" t="s">
        <v>62</v>
      </c>
      <c r="AI64" s="18" t="s">
        <v>328</v>
      </c>
      <c r="AJ64" s="18" t="s">
        <v>329</v>
      </c>
      <c r="AK64" s="19" t="s">
        <v>330</v>
      </c>
      <c r="AL64" s="20">
        <v>675000</v>
      </c>
      <c r="AM64" s="19" t="s">
        <v>330</v>
      </c>
      <c r="AN64" s="52"/>
      <c r="AO64" s="52"/>
      <c r="AP64" s="52"/>
      <c r="AQ64" s="52"/>
      <c r="AR64" s="52"/>
      <c r="AS64" s="52" t="s">
        <v>66</v>
      </c>
      <c r="AT64" s="52" t="s">
        <v>66</v>
      </c>
      <c r="AU64" s="52" t="s">
        <v>66</v>
      </c>
      <c r="AV64" s="52" t="s">
        <v>66</v>
      </c>
      <c r="AW64" s="52" t="s">
        <v>66</v>
      </c>
      <c r="AX64" s="52" t="s">
        <v>66</v>
      </c>
      <c r="AY64" s="52"/>
      <c r="AZ64" s="70" t="s">
        <v>324</v>
      </c>
      <c r="BA64" s="53" t="s">
        <v>560</v>
      </c>
      <c r="BB64" s="47" t="s">
        <v>69</v>
      </c>
    </row>
    <row r="65" spans="1:54" ht="117.75" customHeight="1" x14ac:dyDescent="0.25">
      <c r="A65" s="47" t="s">
        <v>53</v>
      </c>
      <c r="B65" s="22" t="s">
        <v>54</v>
      </c>
      <c r="C65" s="137"/>
      <c r="D65" s="137"/>
      <c r="E65" s="118"/>
      <c r="F65" s="124" t="s">
        <v>308</v>
      </c>
      <c r="G65" s="138"/>
      <c r="H65" s="22" t="s">
        <v>331</v>
      </c>
      <c r="I65" s="22" t="s">
        <v>332</v>
      </c>
      <c r="J65" s="23">
        <f>12+76</f>
        <v>88</v>
      </c>
      <c r="K65" s="13" t="s">
        <v>74</v>
      </c>
      <c r="L65" s="21">
        <v>200</v>
      </c>
      <c r="M65" s="49">
        <v>40</v>
      </c>
      <c r="N65" s="13">
        <v>40</v>
      </c>
      <c r="O65" s="17" t="s">
        <v>332</v>
      </c>
      <c r="P65" s="14">
        <v>136</v>
      </c>
      <c r="Q65" s="11">
        <v>30000</v>
      </c>
      <c r="R65" s="35">
        <v>30000</v>
      </c>
      <c r="S65" s="35">
        <v>30000</v>
      </c>
      <c r="T65" s="16"/>
      <c r="U65" s="16"/>
      <c r="V65" s="16"/>
      <c r="W65" s="16"/>
      <c r="X65" s="16"/>
      <c r="Y65" s="16"/>
      <c r="Z65" s="16"/>
      <c r="AA65" s="16"/>
      <c r="AB65" s="16"/>
      <c r="AC65" s="16"/>
      <c r="AD65" s="16"/>
      <c r="AE65" s="16"/>
      <c r="AF65" s="16"/>
      <c r="AG65" s="81" t="s">
        <v>333</v>
      </c>
      <c r="AH65" s="18">
        <v>2013300030059</v>
      </c>
      <c r="AI65" s="55" t="s">
        <v>63</v>
      </c>
      <c r="AJ65" s="18" t="s">
        <v>219</v>
      </c>
      <c r="AK65" s="18" t="s">
        <v>334</v>
      </c>
      <c r="AL65" s="91">
        <v>3268200</v>
      </c>
      <c r="AM65" s="18" t="s">
        <v>335</v>
      </c>
      <c r="AN65" s="52" t="s">
        <v>66</v>
      </c>
      <c r="AO65" s="52" t="s">
        <v>66</v>
      </c>
      <c r="AP65" s="52" t="s">
        <v>66</v>
      </c>
      <c r="AQ65" s="52" t="s">
        <v>66</v>
      </c>
      <c r="AR65" s="52" t="s">
        <v>66</v>
      </c>
      <c r="AS65" s="52" t="s">
        <v>66</v>
      </c>
      <c r="AT65" s="52" t="s">
        <v>66</v>
      </c>
      <c r="AU65" s="52" t="s">
        <v>66</v>
      </c>
      <c r="AV65" s="52" t="s">
        <v>66</v>
      </c>
      <c r="AW65" s="52" t="s">
        <v>66</v>
      </c>
      <c r="AX65" s="52" t="s">
        <v>66</v>
      </c>
      <c r="AY65" s="52" t="s">
        <v>66</v>
      </c>
      <c r="AZ65" s="18" t="s">
        <v>336</v>
      </c>
      <c r="BA65" s="53" t="s">
        <v>337</v>
      </c>
      <c r="BB65" s="47" t="s">
        <v>69</v>
      </c>
    </row>
    <row r="66" spans="1:54" ht="72.75" customHeight="1" x14ac:dyDescent="0.25">
      <c r="A66" s="47" t="s">
        <v>53</v>
      </c>
      <c r="B66" s="22" t="s">
        <v>54</v>
      </c>
      <c r="C66" s="137"/>
      <c r="D66" s="137"/>
      <c r="E66" s="118"/>
      <c r="F66" s="124" t="s">
        <v>308</v>
      </c>
      <c r="G66" s="138"/>
      <c r="H66" s="17" t="s">
        <v>338</v>
      </c>
      <c r="I66" s="17" t="s">
        <v>339</v>
      </c>
      <c r="J66" s="23">
        <v>1295</v>
      </c>
      <c r="K66" s="13" t="s">
        <v>74</v>
      </c>
      <c r="L66" s="21">
        <v>5634</v>
      </c>
      <c r="M66" s="49">
        <v>594</v>
      </c>
      <c r="N66" s="13">
        <v>594</v>
      </c>
      <c r="O66" s="17" t="s">
        <v>339</v>
      </c>
      <c r="P66" s="14">
        <v>3803</v>
      </c>
      <c r="Q66" s="11">
        <v>173500</v>
      </c>
      <c r="R66" s="35">
        <f>SUM(S66:AF66)</f>
        <v>173500</v>
      </c>
      <c r="S66" s="35">
        <v>15000</v>
      </c>
      <c r="T66" s="16"/>
      <c r="U66" s="16"/>
      <c r="V66" s="16"/>
      <c r="W66" s="16"/>
      <c r="X66" s="16"/>
      <c r="Y66" s="16"/>
      <c r="Z66" s="16"/>
      <c r="AA66" s="35">
        <v>158500</v>
      </c>
      <c r="AB66" s="16"/>
      <c r="AC66" s="16"/>
      <c r="AD66" s="16"/>
      <c r="AE66" s="16"/>
      <c r="AF66" s="16"/>
      <c r="AG66" s="18" t="s">
        <v>340</v>
      </c>
      <c r="AH66" s="18" t="s">
        <v>62</v>
      </c>
      <c r="AI66" s="18" t="s">
        <v>341</v>
      </c>
      <c r="AJ66" s="81" t="s">
        <v>342</v>
      </c>
      <c r="AK66" s="18" t="s">
        <v>343</v>
      </c>
      <c r="AL66" s="20">
        <v>15000</v>
      </c>
      <c r="AM66" s="83" t="s">
        <v>344</v>
      </c>
      <c r="AN66" s="52"/>
      <c r="AO66" s="52" t="s">
        <v>66</v>
      </c>
      <c r="AP66" s="52" t="s">
        <v>66</v>
      </c>
      <c r="AQ66" s="52" t="s">
        <v>66</v>
      </c>
      <c r="AR66" s="52" t="s">
        <v>66</v>
      </c>
      <c r="AS66" s="52" t="s">
        <v>66</v>
      </c>
      <c r="AT66" s="52" t="s">
        <v>66</v>
      </c>
      <c r="AU66" s="52" t="s">
        <v>66</v>
      </c>
      <c r="AV66" s="52" t="s">
        <v>66</v>
      </c>
      <c r="AW66" s="52" t="s">
        <v>66</v>
      </c>
      <c r="AX66" s="52" t="s">
        <v>66</v>
      </c>
      <c r="AY66" s="52"/>
      <c r="AZ66" s="18" t="s">
        <v>345</v>
      </c>
      <c r="BA66" s="16"/>
      <c r="BB66" s="47" t="s">
        <v>69</v>
      </c>
    </row>
    <row r="67" spans="1:54" ht="78" customHeight="1" x14ac:dyDescent="0.25">
      <c r="A67" s="47" t="s">
        <v>53</v>
      </c>
      <c r="B67" s="22" t="s">
        <v>54</v>
      </c>
      <c r="C67" s="137"/>
      <c r="D67" s="137"/>
      <c r="E67" s="118"/>
      <c r="F67" s="124" t="s">
        <v>308</v>
      </c>
      <c r="G67" s="138"/>
      <c r="H67" s="17" t="s">
        <v>346</v>
      </c>
      <c r="I67" s="17" t="s">
        <v>347</v>
      </c>
      <c r="J67" s="23">
        <v>0</v>
      </c>
      <c r="K67" s="13" t="s">
        <v>74</v>
      </c>
      <c r="L67" s="21">
        <v>1</v>
      </c>
      <c r="M67" s="49">
        <v>0.1</v>
      </c>
      <c r="N67" s="13">
        <v>0.1</v>
      </c>
      <c r="O67" s="22" t="s">
        <v>347</v>
      </c>
      <c r="P67" s="14" t="s">
        <v>348</v>
      </c>
      <c r="Q67" s="11">
        <v>50000</v>
      </c>
      <c r="R67" s="35">
        <f>SUM(S67:AF67)</f>
        <v>50000</v>
      </c>
      <c r="S67" s="35"/>
      <c r="T67" s="16"/>
      <c r="U67" s="16"/>
      <c r="V67" s="16"/>
      <c r="W67" s="16"/>
      <c r="X67" s="16"/>
      <c r="Y67" s="16"/>
      <c r="Z67" s="16"/>
      <c r="AA67" s="16"/>
      <c r="AB67" s="16"/>
      <c r="AC67" s="16"/>
      <c r="AD67" s="35">
        <v>50000</v>
      </c>
      <c r="AE67" s="16"/>
      <c r="AF67" s="16"/>
      <c r="AG67" s="18" t="s">
        <v>349</v>
      </c>
      <c r="AH67" s="18" t="s">
        <v>62</v>
      </c>
      <c r="AI67" s="55" t="s">
        <v>350</v>
      </c>
      <c r="AJ67" s="18" t="s">
        <v>351</v>
      </c>
      <c r="AK67" s="18" t="s">
        <v>352</v>
      </c>
      <c r="AL67" s="79">
        <f>+R67</f>
        <v>50000</v>
      </c>
      <c r="AM67" s="18" t="s">
        <v>353</v>
      </c>
      <c r="AN67" s="52" t="s">
        <v>66</v>
      </c>
      <c r="AO67" s="52" t="s">
        <v>66</v>
      </c>
      <c r="AP67" s="52" t="s">
        <v>66</v>
      </c>
      <c r="AQ67" s="52" t="s">
        <v>66</v>
      </c>
      <c r="AR67" s="52" t="s">
        <v>66</v>
      </c>
      <c r="AS67" s="52" t="s">
        <v>66</v>
      </c>
      <c r="AT67" s="52" t="s">
        <v>66</v>
      </c>
      <c r="AU67" s="52" t="s">
        <v>66</v>
      </c>
      <c r="AV67" s="52" t="s">
        <v>66</v>
      </c>
      <c r="AW67" s="52" t="s">
        <v>66</v>
      </c>
      <c r="AX67" s="52" t="s">
        <v>66</v>
      </c>
      <c r="AY67" s="52" t="s">
        <v>66</v>
      </c>
      <c r="AZ67" s="18" t="s">
        <v>354</v>
      </c>
      <c r="BA67" s="16"/>
      <c r="BB67" s="47" t="s">
        <v>69</v>
      </c>
    </row>
    <row r="68" spans="1:54" s="28" customFormat="1" ht="106.5" customHeight="1" x14ac:dyDescent="0.25">
      <c r="A68" s="47" t="s">
        <v>53</v>
      </c>
      <c r="B68" s="22" t="s">
        <v>54</v>
      </c>
      <c r="C68" s="137"/>
      <c r="D68" s="137"/>
      <c r="E68" s="118"/>
      <c r="F68" s="47" t="s">
        <v>308</v>
      </c>
      <c r="G68" s="138"/>
      <c r="H68" s="22" t="s">
        <v>355</v>
      </c>
      <c r="I68" s="22" t="s">
        <v>356</v>
      </c>
      <c r="J68" s="23">
        <v>0</v>
      </c>
      <c r="K68" s="13" t="s">
        <v>74</v>
      </c>
      <c r="L68" s="21">
        <v>21000</v>
      </c>
      <c r="M68" s="49">
        <v>7500</v>
      </c>
      <c r="N68" s="13">
        <v>7500</v>
      </c>
      <c r="O68" s="22" t="s">
        <v>356</v>
      </c>
      <c r="P68" s="14">
        <v>5637</v>
      </c>
      <c r="Q68" s="11">
        <v>210000</v>
      </c>
      <c r="R68" s="35">
        <v>210000</v>
      </c>
      <c r="S68" s="15">
        <v>100000</v>
      </c>
      <c r="T68" s="16"/>
      <c r="U68" s="16"/>
      <c r="V68" s="16"/>
      <c r="W68" s="16"/>
      <c r="X68" s="16"/>
      <c r="Y68" s="16"/>
      <c r="Z68" s="16"/>
      <c r="AA68" s="15">
        <v>30000</v>
      </c>
      <c r="AB68" s="15"/>
      <c r="AC68" s="15"/>
      <c r="AD68" s="15">
        <v>80000</v>
      </c>
      <c r="AE68" s="15"/>
      <c r="AF68" s="15"/>
      <c r="AG68" s="70" t="s">
        <v>357</v>
      </c>
      <c r="AH68" s="70" t="s">
        <v>62</v>
      </c>
      <c r="AI68" s="70" t="s">
        <v>262</v>
      </c>
      <c r="AJ68" s="70" t="s">
        <v>128</v>
      </c>
      <c r="AK68" s="70" t="s">
        <v>358</v>
      </c>
      <c r="AL68" s="92">
        <v>100000</v>
      </c>
      <c r="AM68" s="85" t="s">
        <v>359</v>
      </c>
      <c r="AN68" s="54"/>
      <c r="AO68" s="54"/>
      <c r="AP68" s="52" t="s">
        <v>66</v>
      </c>
      <c r="AQ68" s="52" t="s">
        <v>66</v>
      </c>
      <c r="AR68" s="52" t="s">
        <v>66</v>
      </c>
      <c r="AS68" s="52" t="s">
        <v>66</v>
      </c>
      <c r="AT68" s="52" t="s">
        <v>66</v>
      </c>
      <c r="AU68" s="52" t="s">
        <v>66</v>
      </c>
      <c r="AV68" s="52" t="s">
        <v>66</v>
      </c>
      <c r="AW68" s="52" t="s">
        <v>66</v>
      </c>
      <c r="AX68" s="52" t="s">
        <v>66</v>
      </c>
      <c r="AY68" s="54"/>
      <c r="AZ68" s="70" t="s">
        <v>360</v>
      </c>
      <c r="BA68" s="70" t="s">
        <v>361</v>
      </c>
      <c r="BB68" s="47" t="s">
        <v>69</v>
      </c>
    </row>
    <row r="69" spans="1:54" ht="60" customHeight="1" x14ac:dyDescent="0.25">
      <c r="A69" s="140" t="s">
        <v>362</v>
      </c>
      <c r="B69" s="141" t="s">
        <v>363</v>
      </c>
      <c r="C69" s="142" t="s">
        <v>364</v>
      </c>
      <c r="D69" s="142" t="s">
        <v>365</v>
      </c>
      <c r="E69" s="143">
        <v>988</v>
      </c>
      <c r="F69" s="144" t="s">
        <v>366</v>
      </c>
      <c r="G69" s="142" t="s">
        <v>367</v>
      </c>
      <c r="H69" s="127" t="s">
        <v>368</v>
      </c>
      <c r="I69" s="127" t="s">
        <v>369</v>
      </c>
      <c r="J69" s="145">
        <v>4500</v>
      </c>
      <c r="K69" s="146" t="s">
        <v>74</v>
      </c>
      <c r="L69" s="147">
        <v>300</v>
      </c>
      <c r="M69" s="148">
        <v>0</v>
      </c>
      <c r="N69" s="146">
        <v>0</v>
      </c>
      <c r="O69" s="127" t="s">
        <v>369</v>
      </c>
      <c r="P69" s="14">
        <v>4750</v>
      </c>
      <c r="Q69" s="61">
        <v>0</v>
      </c>
      <c r="R69" s="122">
        <v>0</v>
      </c>
      <c r="S69" s="16"/>
      <c r="T69" s="16"/>
      <c r="U69" s="16"/>
      <c r="V69" s="16"/>
      <c r="W69" s="16"/>
      <c r="X69" s="16"/>
      <c r="Y69" s="16"/>
      <c r="Z69" s="16"/>
      <c r="AA69" s="16"/>
      <c r="AB69" s="16"/>
      <c r="AC69" s="16"/>
      <c r="AD69" s="16"/>
      <c r="AE69" s="16"/>
      <c r="AF69" s="16"/>
      <c r="AG69" s="16"/>
      <c r="AH69" s="16"/>
      <c r="AI69" s="14"/>
      <c r="AJ69" s="16"/>
      <c r="AK69" s="14"/>
      <c r="AL69" s="16"/>
      <c r="AM69" s="16"/>
      <c r="AN69" s="14"/>
      <c r="AO69" s="14"/>
      <c r="AP69" s="14"/>
      <c r="AQ69" s="14"/>
      <c r="AR69" s="14"/>
      <c r="AS69" s="14"/>
      <c r="AT69" s="14"/>
      <c r="AU69" s="14"/>
      <c r="AV69" s="14"/>
      <c r="AW69" s="14"/>
      <c r="AX69" s="14"/>
      <c r="AY69" s="14"/>
      <c r="AZ69" s="16"/>
      <c r="BA69" s="53" t="s">
        <v>274</v>
      </c>
      <c r="BB69" s="47" t="s">
        <v>69</v>
      </c>
    </row>
    <row r="70" spans="1:54" ht="65.25" customHeight="1" x14ac:dyDescent="0.25">
      <c r="A70" s="149" t="s">
        <v>362</v>
      </c>
      <c r="B70" s="22" t="s">
        <v>363</v>
      </c>
      <c r="C70" s="118"/>
      <c r="D70" s="118"/>
      <c r="E70" s="118"/>
      <c r="F70" s="124" t="s">
        <v>366</v>
      </c>
      <c r="G70" s="118"/>
      <c r="H70" s="17" t="s">
        <v>370</v>
      </c>
      <c r="I70" s="17" t="s">
        <v>371</v>
      </c>
      <c r="J70" s="23">
        <v>988</v>
      </c>
      <c r="K70" s="13" t="s">
        <v>74</v>
      </c>
      <c r="L70" s="21">
        <v>219</v>
      </c>
      <c r="M70" s="12">
        <v>0</v>
      </c>
      <c r="N70" s="13">
        <v>0</v>
      </c>
      <c r="O70" s="17" t="s">
        <v>371</v>
      </c>
      <c r="P70" s="14">
        <v>1210</v>
      </c>
      <c r="Q70" s="61">
        <v>0</v>
      </c>
      <c r="R70" s="122">
        <v>0</v>
      </c>
      <c r="S70" s="16"/>
      <c r="T70" s="16"/>
      <c r="U70" s="16"/>
      <c r="V70" s="16"/>
      <c r="W70" s="16"/>
      <c r="X70" s="16"/>
      <c r="Y70" s="16"/>
      <c r="Z70" s="16"/>
      <c r="AA70" s="16"/>
      <c r="AB70" s="16"/>
      <c r="AC70" s="16"/>
      <c r="AD70" s="16"/>
      <c r="AE70" s="16"/>
      <c r="AF70" s="16"/>
      <c r="AG70" s="16"/>
      <c r="AH70" s="16"/>
      <c r="AI70" s="14"/>
      <c r="AJ70" s="16"/>
      <c r="AK70" s="14"/>
      <c r="AL70" s="16"/>
      <c r="AM70" s="16"/>
      <c r="AN70" s="14"/>
      <c r="AO70" s="14"/>
      <c r="AP70" s="14"/>
      <c r="AQ70" s="14"/>
      <c r="AR70" s="14"/>
      <c r="AS70" s="14"/>
      <c r="AT70" s="14"/>
      <c r="AU70" s="14"/>
      <c r="AV70" s="14"/>
      <c r="AW70" s="14"/>
      <c r="AX70" s="14"/>
      <c r="AY70" s="14"/>
      <c r="AZ70" s="16"/>
      <c r="BA70" s="53" t="s">
        <v>274</v>
      </c>
      <c r="BB70" s="47" t="s">
        <v>69</v>
      </c>
    </row>
    <row r="71" spans="1:54" ht="70.5" customHeight="1" x14ac:dyDescent="0.25">
      <c r="A71" s="149" t="s">
        <v>362</v>
      </c>
      <c r="B71" s="22" t="s">
        <v>363</v>
      </c>
      <c r="C71" s="118"/>
      <c r="D71" s="118"/>
      <c r="E71" s="118"/>
      <c r="F71" s="124" t="s">
        <v>366</v>
      </c>
      <c r="G71" s="118"/>
      <c r="H71" s="22" t="s">
        <v>372</v>
      </c>
      <c r="I71" s="22" t="s">
        <v>373</v>
      </c>
      <c r="J71" s="23">
        <v>4</v>
      </c>
      <c r="K71" s="13" t="s">
        <v>74</v>
      </c>
      <c r="L71" s="21"/>
      <c r="M71" s="12">
        <v>0</v>
      </c>
      <c r="N71" s="13">
        <v>0</v>
      </c>
      <c r="O71" s="17" t="s">
        <v>373</v>
      </c>
      <c r="P71" s="14">
        <v>4</v>
      </c>
      <c r="Q71" s="61">
        <v>0</v>
      </c>
      <c r="R71" s="122">
        <v>0</v>
      </c>
      <c r="S71" s="16"/>
      <c r="T71" s="16"/>
      <c r="U71" s="16"/>
      <c r="V71" s="16"/>
      <c r="W71" s="16"/>
      <c r="X71" s="16"/>
      <c r="Y71" s="16"/>
      <c r="Z71" s="16"/>
      <c r="AA71" s="16"/>
      <c r="AB71" s="16"/>
      <c r="AC71" s="16"/>
      <c r="AD71" s="16"/>
      <c r="AE71" s="16"/>
      <c r="AF71" s="16"/>
      <c r="AG71" s="16"/>
      <c r="AH71" s="16"/>
      <c r="AI71" s="14"/>
      <c r="AJ71" s="16"/>
      <c r="AK71" s="14"/>
      <c r="AL71" s="16"/>
      <c r="AM71" s="16"/>
      <c r="AN71" s="14"/>
      <c r="AO71" s="14"/>
      <c r="AP71" s="14"/>
      <c r="AQ71" s="14"/>
      <c r="AR71" s="14"/>
      <c r="AS71" s="14"/>
      <c r="AT71" s="14"/>
      <c r="AU71" s="14"/>
      <c r="AV71" s="14"/>
      <c r="AW71" s="14"/>
      <c r="AX71" s="14"/>
      <c r="AY71" s="14"/>
      <c r="AZ71" s="16"/>
      <c r="BA71" s="53" t="s">
        <v>274</v>
      </c>
      <c r="BB71" s="47" t="s">
        <v>69</v>
      </c>
    </row>
    <row r="72" spans="1:54" ht="107.25" customHeight="1" x14ac:dyDescent="0.25">
      <c r="A72" s="149" t="s">
        <v>362</v>
      </c>
      <c r="B72" s="22" t="s">
        <v>363</v>
      </c>
      <c r="C72" s="17" t="s">
        <v>374</v>
      </c>
      <c r="D72" s="17" t="s">
        <v>375</v>
      </c>
      <c r="E72" s="120">
        <v>0</v>
      </c>
      <c r="F72" s="124" t="s">
        <v>376</v>
      </c>
      <c r="G72" s="123" t="s">
        <v>377</v>
      </c>
      <c r="H72" s="22" t="s">
        <v>378</v>
      </c>
      <c r="I72" s="22" t="s">
        <v>379</v>
      </c>
      <c r="J72" s="23">
        <v>0</v>
      </c>
      <c r="K72" s="13" t="s">
        <v>380</v>
      </c>
      <c r="L72" s="21">
        <v>6</v>
      </c>
      <c r="M72" s="12">
        <v>2</v>
      </c>
      <c r="N72" s="13">
        <v>2</v>
      </c>
      <c r="O72" s="17" t="s">
        <v>379</v>
      </c>
      <c r="P72" s="14">
        <v>1</v>
      </c>
      <c r="Q72" s="11">
        <v>30400</v>
      </c>
      <c r="R72" s="35">
        <v>30400</v>
      </c>
      <c r="S72" s="16"/>
      <c r="T72" s="16"/>
      <c r="U72" s="16"/>
      <c r="V72" s="35">
        <v>30400</v>
      </c>
      <c r="W72" s="16"/>
      <c r="X72" s="16"/>
      <c r="Y72" s="16"/>
      <c r="Z72" s="16"/>
      <c r="AA72" s="16"/>
      <c r="AB72" s="16"/>
      <c r="AC72" s="16"/>
      <c r="AD72" s="16"/>
      <c r="AE72" s="16"/>
      <c r="AF72" s="16"/>
      <c r="AG72" s="16" t="s">
        <v>62</v>
      </c>
      <c r="AH72" s="16" t="s">
        <v>62</v>
      </c>
      <c r="AI72" s="14" t="s">
        <v>63</v>
      </c>
      <c r="AJ72" s="16" t="s">
        <v>64</v>
      </c>
      <c r="AK72" s="53" t="s">
        <v>381</v>
      </c>
      <c r="AL72" s="16" t="s">
        <v>62</v>
      </c>
      <c r="AM72" s="16" t="s">
        <v>62</v>
      </c>
      <c r="AN72" s="14"/>
      <c r="AO72" s="55" t="s">
        <v>66</v>
      </c>
      <c r="AP72" s="55" t="s">
        <v>66</v>
      </c>
      <c r="AQ72" s="55" t="s">
        <v>66</v>
      </c>
      <c r="AR72" s="55" t="s">
        <v>66</v>
      </c>
      <c r="AS72" s="55" t="s">
        <v>66</v>
      </c>
      <c r="AT72" s="55" t="s">
        <v>66</v>
      </c>
      <c r="AU72" s="55" t="s">
        <v>66</v>
      </c>
      <c r="AV72" s="55" t="s">
        <v>66</v>
      </c>
      <c r="AW72" s="55" t="s">
        <v>66</v>
      </c>
      <c r="AX72" s="55" t="s">
        <v>66</v>
      </c>
      <c r="AY72" s="14"/>
      <c r="AZ72" s="53" t="s">
        <v>382</v>
      </c>
      <c r="BA72" s="16"/>
      <c r="BB72" s="47" t="s">
        <v>383</v>
      </c>
    </row>
    <row r="73" spans="1:54" ht="76.5" customHeight="1" x14ac:dyDescent="0.25">
      <c r="A73" s="149" t="s">
        <v>362</v>
      </c>
      <c r="B73" s="22" t="s">
        <v>363</v>
      </c>
      <c r="C73" s="17" t="s">
        <v>384</v>
      </c>
      <c r="D73" s="17" t="s">
        <v>385</v>
      </c>
      <c r="E73" s="120">
        <v>6</v>
      </c>
      <c r="F73" s="124" t="s">
        <v>376</v>
      </c>
      <c r="G73" s="123"/>
      <c r="H73" s="22" t="s">
        <v>384</v>
      </c>
      <c r="I73" s="22" t="s">
        <v>385</v>
      </c>
      <c r="J73" s="23">
        <v>6</v>
      </c>
      <c r="K73" s="13" t="s">
        <v>380</v>
      </c>
      <c r="L73" s="21">
        <v>3</v>
      </c>
      <c r="M73" s="12">
        <v>0.8</v>
      </c>
      <c r="N73" s="13">
        <v>0.8</v>
      </c>
      <c r="O73" s="17" t="s">
        <v>385</v>
      </c>
      <c r="P73" s="14">
        <v>1</v>
      </c>
      <c r="Q73" s="11">
        <v>76986</v>
      </c>
      <c r="R73" s="35">
        <v>76986</v>
      </c>
      <c r="S73" s="16"/>
      <c r="T73" s="16"/>
      <c r="U73" s="16"/>
      <c r="V73" s="35">
        <v>76986</v>
      </c>
      <c r="W73" s="16"/>
      <c r="X73" s="16"/>
      <c r="Y73" s="16"/>
      <c r="Z73" s="16"/>
      <c r="AA73" s="16"/>
      <c r="AB73" s="16"/>
      <c r="AC73" s="16"/>
      <c r="AD73" s="16"/>
      <c r="AE73" s="16"/>
      <c r="AF73" s="16"/>
      <c r="AG73" s="16" t="s">
        <v>62</v>
      </c>
      <c r="AH73" s="16" t="s">
        <v>62</v>
      </c>
      <c r="AI73" s="14" t="s">
        <v>63</v>
      </c>
      <c r="AJ73" s="16" t="s">
        <v>64</v>
      </c>
      <c r="AK73" s="53" t="s">
        <v>381</v>
      </c>
      <c r="AL73" s="16" t="s">
        <v>62</v>
      </c>
      <c r="AM73" s="16" t="s">
        <v>62</v>
      </c>
      <c r="AN73" s="14"/>
      <c r="AO73" s="55" t="s">
        <v>66</v>
      </c>
      <c r="AP73" s="55" t="s">
        <v>66</v>
      </c>
      <c r="AQ73" s="55" t="s">
        <v>66</v>
      </c>
      <c r="AR73" s="55" t="s">
        <v>66</v>
      </c>
      <c r="AS73" s="55" t="s">
        <v>66</v>
      </c>
      <c r="AT73" s="55" t="s">
        <v>66</v>
      </c>
      <c r="AU73" s="55" t="s">
        <v>66</v>
      </c>
      <c r="AV73" s="55" t="s">
        <v>66</v>
      </c>
      <c r="AW73" s="55" t="s">
        <v>66</v>
      </c>
      <c r="AX73" s="55" t="s">
        <v>66</v>
      </c>
      <c r="AY73" s="14"/>
      <c r="AZ73" s="53" t="s">
        <v>382</v>
      </c>
      <c r="BA73" s="16"/>
      <c r="BB73" s="47" t="s">
        <v>383</v>
      </c>
    </row>
    <row r="74" spans="1:54" ht="94.5" customHeight="1" x14ac:dyDescent="0.25">
      <c r="A74" s="149" t="s">
        <v>362</v>
      </c>
      <c r="B74" s="22" t="s">
        <v>363</v>
      </c>
      <c r="C74" s="17" t="s">
        <v>386</v>
      </c>
      <c r="D74" s="17" t="s">
        <v>387</v>
      </c>
      <c r="E74" s="150">
        <v>0</v>
      </c>
      <c r="F74" s="124" t="s">
        <v>376</v>
      </c>
      <c r="G74" s="123"/>
      <c r="H74" s="17" t="s">
        <v>386</v>
      </c>
      <c r="I74" s="17" t="s">
        <v>387</v>
      </c>
      <c r="J74" s="23">
        <v>0</v>
      </c>
      <c r="K74" s="13" t="s">
        <v>380</v>
      </c>
      <c r="L74" s="121">
        <v>0.5</v>
      </c>
      <c r="M74" s="41">
        <v>0.1</v>
      </c>
      <c r="N74" s="44">
        <v>0.1</v>
      </c>
      <c r="O74" s="17" t="s">
        <v>387</v>
      </c>
      <c r="P74" s="14">
        <v>0</v>
      </c>
      <c r="Q74" s="11">
        <v>20000</v>
      </c>
      <c r="R74" s="35">
        <f>SUM(S74:AF74)</f>
        <v>20000</v>
      </c>
      <c r="S74" s="16"/>
      <c r="T74" s="16"/>
      <c r="U74" s="16"/>
      <c r="V74" s="35">
        <v>20000</v>
      </c>
      <c r="W74" s="16"/>
      <c r="X74" s="16"/>
      <c r="Y74" s="16"/>
      <c r="Z74" s="16"/>
      <c r="AA74" s="16"/>
      <c r="AB74" s="16"/>
      <c r="AC74" s="16"/>
      <c r="AD74" s="16"/>
      <c r="AE74" s="16"/>
      <c r="AF74" s="16"/>
      <c r="AG74" s="18" t="s">
        <v>62</v>
      </c>
      <c r="AH74" s="18" t="s">
        <v>62</v>
      </c>
      <c r="AI74" s="18" t="s">
        <v>388</v>
      </c>
      <c r="AJ74" s="18" t="s">
        <v>389</v>
      </c>
      <c r="AK74" s="18" t="s">
        <v>390</v>
      </c>
      <c r="AL74" s="18" t="s">
        <v>62</v>
      </c>
      <c r="AM74" s="18" t="s">
        <v>62</v>
      </c>
      <c r="AN74" s="52"/>
      <c r="AO74" s="55" t="s">
        <v>66</v>
      </c>
      <c r="AP74" s="55" t="s">
        <v>66</v>
      </c>
      <c r="AQ74" s="55" t="s">
        <v>66</v>
      </c>
      <c r="AR74" s="55" t="s">
        <v>66</v>
      </c>
      <c r="AS74" s="55" t="s">
        <v>66</v>
      </c>
      <c r="AT74" s="55" t="s">
        <v>66</v>
      </c>
      <c r="AU74" s="55" t="s">
        <v>66</v>
      </c>
      <c r="AV74" s="55" t="s">
        <v>66</v>
      </c>
      <c r="AW74" s="55" t="s">
        <v>66</v>
      </c>
      <c r="AX74" s="55" t="s">
        <v>66</v>
      </c>
      <c r="AY74" s="80"/>
      <c r="AZ74" s="93" t="s">
        <v>391</v>
      </c>
      <c r="BA74" s="16"/>
      <c r="BB74" s="47" t="s">
        <v>69</v>
      </c>
    </row>
    <row r="75" spans="1:54" ht="120" customHeight="1" x14ac:dyDescent="0.25">
      <c r="A75" s="22" t="s">
        <v>392</v>
      </c>
      <c r="B75" s="47" t="s">
        <v>393</v>
      </c>
      <c r="C75" s="17" t="s">
        <v>394</v>
      </c>
      <c r="D75" s="17" t="s">
        <v>395</v>
      </c>
      <c r="E75" s="120">
        <v>4</v>
      </c>
      <c r="F75" s="17" t="s">
        <v>396</v>
      </c>
      <c r="G75" s="116" t="s">
        <v>397</v>
      </c>
      <c r="H75" s="22" t="s">
        <v>394</v>
      </c>
      <c r="I75" s="22" t="s">
        <v>395</v>
      </c>
      <c r="J75" s="23">
        <v>4</v>
      </c>
      <c r="K75" s="13" t="s">
        <v>61</v>
      </c>
      <c r="L75" s="21">
        <v>4</v>
      </c>
      <c r="M75" s="21">
        <v>4</v>
      </c>
      <c r="N75" s="21">
        <v>4</v>
      </c>
      <c r="O75" s="17" t="s">
        <v>395</v>
      </c>
      <c r="P75" s="14">
        <v>4</v>
      </c>
      <c r="Q75" s="11">
        <v>12500</v>
      </c>
      <c r="R75" s="35">
        <f>SUM(S75:AF75)</f>
        <v>12500</v>
      </c>
      <c r="S75" s="16"/>
      <c r="T75" s="16"/>
      <c r="U75" s="16"/>
      <c r="V75" s="35">
        <v>12500</v>
      </c>
      <c r="W75" s="16"/>
      <c r="X75" s="16"/>
      <c r="Y75" s="16"/>
      <c r="Z75" s="16"/>
      <c r="AA75" s="16"/>
      <c r="AB75" s="16"/>
      <c r="AC75" s="16"/>
      <c r="AD75" s="16"/>
      <c r="AE75" s="16"/>
      <c r="AF75" s="16"/>
      <c r="AG75" s="54" t="s">
        <v>62</v>
      </c>
      <c r="AH75" s="54" t="s">
        <v>62</v>
      </c>
      <c r="AI75" s="55" t="s">
        <v>62</v>
      </c>
      <c r="AJ75" s="54" t="s">
        <v>62</v>
      </c>
      <c r="AK75" s="55" t="s">
        <v>62</v>
      </c>
      <c r="AL75" s="54" t="s">
        <v>62</v>
      </c>
      <c r="AM75" s="54" t="s">
        <v>62</v>
      </c>
      <c r="AN75" s="14"/>
      <c r="AO75" s="14"/>
      <c r="AP75" s="14"/>
      <c r="AQ75" s="14"/>
      <c r="AR75" s="14"/>
      <c r="AS75" s="14" t="s">
        <v>398</v>
      </c>
      <c r="AT75" s="14" t="s">
        <v>398</v>
      </c>
      <c r="AU75" s="14" t="s">
        <v>398</v>
      </c>
      <c r="AV75" s="14" t="s">
        <v>398</v>
      </c>
      <c r="AW75" s="14" t="s">
        <v>398</v>
      </c>
      <c r="AX75" s="14" t="s">
        <v>398</v>
      </c>
      <c r="AY75" s="14" t="s">
        <v>398</v>
      </c>
      <c r="AZ75" s="53" t="s">
        <v>399</v>
      </c>
      <c r="BA75" s="53" t="s">
        <v>564</v>
      </c>
      <c r="BB75" s="47" t="s">
        <v>69</v>
      </c>
    </row>
    <row r="76" spans="1:54" ht="151.5" customHeight="1" x14ac:dyDescent="0.25">
      <c r="A76" s="22" t="s">
        <v>392</v>
      </c>
      <c r="B76" s="47" t="s">
        <v>393</v>
      </c>
      <c r="C76" s="116" t="s">
        <v>400</v>
      </c>
      <c r="D76" s="116" t="s">
        <v>401</v>
      </c>
      <c r="E76" s="123">
        <v>0.8</v>
      </c>
      <c r="F76" s="17" t="s">
        <v>396</v>
      </c>
      <c r="G76" s="118"/>
      <c r="H76" s="131" t="s">
        <v>402</v>
      </c>
      <c r="I76" s="131" t="s">
        <v>403</v>
      </c>
      <c r="J76" s="134">
        <v>3497</v>
      </c>
      <c r="K76" s="151" t="s">
        <v>380</v>
      </c>
      <c r="L76" s="136">
        <v>3500</v>
      </c>
      <c r="M76" s="12">
        <v>1048</v>
      </c>
      <c r="N76" s="135">
        <v>1048</v>
      </c>
      <c r="O76" s="152" t="s">
        <v>404</v>
      </c>
      <c r="P76" s="56">
        <v>4391</v>
      </c>
      <c r="Q76" s="11">
        <v>446969</v>
      </c>
      <c r="R76" s="35">
        <v>446969</v>
      </c>
      <c r="S76" s="28"/>
      <c r="T76" s="16"/>
      <c r="U76" s="16"/>
      <c r="V76" s="35">
        <v>446969</v>
      </c>
      <c r="W76" s="16"/>
      <c r="X76" s="16"/>
      <c r="Y76" s="16"/>
      <c r="Z76" s="16"/>
      <c r="AA76" s="16"/>
      <c r="AB76" s="16"/>
      <c r="AC76" s="16"/>
      <c r="AD76" s="16"/>
      <c r="AE76" s="16"/>
      <c r="AF76" s="16"/>
      <c r="AG76" s="53" t="s">
        <v>405</v>
      </c>
      <c r="AH76" s="16"/>
      <c r="AI76" s="14" t="s">
        <v>406</v>
      </c>
      <c r="AJ76" s="16" t="s">
        <v>64</v>
      </c>
      <c r="AK76" s="57" t="s">
        <v>407</v>
      </c>
      <c r="AL76" s="14">
        <v>76000</v>
      </c>
      <c r="AM76" s="53" t="s">
        <v>408</v>
      </c>
      <c r="AN76" s="14"/>
      <c r="AO76" s="14"/>
      <c r="AP76" s="14"/>
      <c r="AQ76" s="14"/>
      <c r="AR76" s="14"/>
      <c r="AS76" s="14"/>
      <c r="AT76" s="14"/>
      <c r="AU76" s="14"/>
      <c r="AV76" s="14"/>
      <c r="AW76" s="14" t="s">
        <v>398</v>
      </c>
      <c r="AX76" s="14"/>
      <c r="AY76" s="14"/>
      <c r="AZ76" s="53" t="s">
        <v>409</v>
      </c>
      <c r="BA76" s="53" t="s">
        <v>410</v>
      </c>
      <c r="BB76" s="47" t="s">
        <v>411</v>
      </c>
    </row>
    <row r="77" spans="1:54" ht="165" customHeight="1" x14ac:dyDescent="0.25">
      <c r="A77" s="22" t="s">
        <v>392</v>
      </c>
      <c r="B77" s="47" t="s">
        <v>393</v>
      </c>
      <c r="C77" s="118"/>
      <c r="D77" s="118"/>
      <c r="E77" s="118"/>
      <c r="F77" s="17" t="s">
        <v>396</v>
      </c>
      <c r="G77" s="118"/>
      <c r="H77" s="124" t="s">
        <v>412</v>
      </c>
      <c r="I77" s="17" t="s">
        <v>413</v>
      </c>
      <c r="J77" s="23">
        <v>233</v>
      </c>
      <c r="K77" s="13" t="s">
        <v>74</v>
      </c>
      <c r="L77" s="21">
        <v>456</v>
      </c>
      <c r="M77" s="12">
        <v>104</v>
      </c>
      <c r="N77" s="13">
        <v>104</v>
      </c>
      <c r="O77" s="17" t="s">
        <v>413</v>
      </c>
      <c r="P77" s="14">
        <v>336</v>
      </c>
      <c r="Q77" s="11">
        <v>309700</v>
      </c>
      <c r="R77" s="35">
        <v>309700</v>
      </c>
      <c r="S77" s="15"/>
      <c r="T77" s="15"/>
      <c r="U77" s="15"/>
      <c r="V77" s="58">
        <v>309700</v>
      </c>
      <c r="W77" s="15"/>
      <c r="X77" s="15"/>
      <c r="Y77" s="15"/>
      <c r="Z77" s="15"/>
      <c r="AA77" s="15"/>
      <c r="AB77" s="15"/>
      <c r="AC77" s="15"/>
      <c r="AD77" s="15"/>
      <c r="AE77" s="15"/>
      <c r="AF77" s="15"/>
      <c r="AG77" s="53" t="s">
        <v>414</v>
      </c>
      <c r="AH77" s="16"/>
      <c r="AI77" s="14" t="s">
        <v>406</v>
      </c>
      <c r="AJ77" s="16" t="s">
        <v>64</v>
      </c>
      <c r="AK77" s="14">
        <v>68</v>
      </c>
      <c r="AL77" s="16">
        <v>260000</v>
      </c>
      <c r="AM77" s="53" t="s">
        <v>415</v>
      </c>
      <c r="AN77" s="14"/>
      <c r="AO77" s="14"/>
      <c r="AP77" s="14"/>
      <c r="AQ77" s="14"/>
      <c r="AR77" s="14"/>
      <c r="AS77" s="14"/>
      <c r="AT77" s="14" t="s">
        <v>398</v>
      </c>
      <c r="AU77" s="14" t="s">
        <v>398</v>
      </c>
      <c r="AV77" s="14" t="s">
        <v>398</v>
      </c>
      <c r="AW77" s="14" t="s">
        <v>398</v>
      </c>
      <c r="AX77" s="14"/>
      <c r="AY77" s="14"/>
      <c r="AZ77" s="53" t="s">
        <v>416</v>
      </c>
      <c r="BA77" s="59" t="s">
        <v>417</v>
      </c>
      <c r="BB77" s="47" t="s">
        <v>69</v>
      </c>
    </row>
    <row r="78" spans="1:54" ht="75" x14ac:dyDescent="0.25">
      <c r="A78" s="22" t="s">
        <v>392</v>
      </c>
      <c r="B78" s="47" t="s">
        <v>393</v>
      </c>
      <c r="C78" s="118"/>
      <c r="D78" s="118"/>
      <c r="E78" s="118"/>
      <c r="F78" s="17" t="s">
        <v>396</v>
      </c>
      <c r="G78" s="118"/>
      <c r="H78" s="17" t="s">
        <v>418</v>
      </c>
      <c r="I78" s="17" t="s">
        <v>419</v>
      </c>
      <c r="J78" s="23">
        <v>0.7</v>
      </c>
      <c r="K78" s="13" t="s">
        <v>74</v>
      </c>
      <c r="L78" s="121">
        <v>0.7</v>
      </c>
      <c r="M78" s="43">
        <v>0.184</v>
      </c>
      <c r="N78" s="153">
        <v>0.184</v>
      </c>
      <c r="O78" s="17" t="s">
        <v>419</v>
      </c>
      <c r="P78" s="60" t="s">
        <v>420</v>
      </c>
      <c r="Q78" s="11">
        <v>29136</v>
      </c>
      <c r="R78" s="35">
        <v>29136</v>
      </c>
      <c r="S78" s="15"/>
      <c r="T78" s="15"/>
      <c r="U78" s="15"/>
      <c r="V78" s="15">
        <v>29136</v>
      </c>
      <c r="W78" s="15"/>
      <c r="X78" s="15"/>
      <c r="Y78" s="15"/>
      <c r="Z78" s="15"/>
      <c r="AA78" s="15"/>
      <c r="AB78" s="15"/>
      <c r="AC78" s="15"/>
      <c r="AD78" s="15"/>
      <c r="AE78" s="15"/>
      <c r="AF78" s="15"/>
      <c r="AG78" s="16" t="s">
        <v>62</v>
      </c>
      <c r="AH78" s="16" t="s">
        <v>62</v>
      </c>
      <c r="AI78" s="14" t="s">
        <v>62</v>
      </c>
      <c r="AJ78" s="16" t="s">
        <v>62</v>
      </c>
      <c r="AK78" s="14" t="s">
        <v>62</v>
      </c>
      <c r="AL78" s="16" t="s">
        <v>62</v>
      </c>
      <c r="AM78" s="16" t="s">
        <v>62</v>
      </c>
      <c r="AN78" s="14"/>
      <c r="AO78" s="14"/>
      <c r="AP78" s="14" t="s">
        <v>398</v>
      </c>
      <c r="AQ78" s="14" t="s">
        <v>398</v>
      </c>
      <c r="AR78" s="14" t="s">
        <v>398</v>
      </c>
      <c r="AS78" s="14" t="s">
        <v>398</v>
      </c>
      <c r="AT78" s="14" t="s">
        <v>398</v>
      </c>
      <c r="AU78" s="14" t="s">
        <v>398</v>
      </c>
      <c r="AV78" s="14" t="s">
        <v>398</v>
      </c>
      <c r="AW78" s="14" t="s">
        <v>398</v>
      </c>
      <c r="AX78" s="14" t="s">
        <v>398</v>
      </c>
      <c r="AY78" s="14"/>
      <c r="AZ78" s="53" t="s">
        <v>421</v>
      </c>
      <c r="BA78" s="53" t="s">
        <v>422</v>
      </c>
      <c r="BB78" s="47" t="s">
        <v>69</v>
      </c>
    </row>
    <row r="79" spans="1:54" ht="105" x14ac:dyDescent="0.25">
      <c r="A79" s="22" t="s">
        <v>392</v>
      </c>
      <c r="B79" s="47" t="s">
        <v>393</v>
      </c>
      <c r="C79" s="17" t="s">
        <v>423</v>
      </c>
      <c r="D79" s="17" t="s">
        <v>424</v>
      </c>
      <c r="E79" s="120">
        <v>236</v>
      </c>
      <c r="F79" s="17" t="s">
        <v>396</v>
      </c>
      <c r="G79" s="118"/>
      <c r="H79" s="22" t="s">
        <v>425</v>
      </c>
      <c r="I79" s="22" t="s">
        <v>426</v>
      </c>
      <c r="J79" s="23">
        <v>236</v>
      </c>
      <c r="K79" s="13" t="s">
        <v>74</v>
      </c>
      <c r="L79" s="21">
        <v>306</v>
      </c>
      <c r="M79" s="12">
        <v>77</v>
      </c>
      <c r="N79" s="13">
        <v>77</v>
      </c>
      <c r="O79" s="22" t="s">
        <v>426</v>
      </c>
      <c r="P79" s="14">
        <v>383</v>
      </c>
      <c r="Q79" s="11">
        <v>1408750</v>
      </c>
      <c r="R79" s="35">
        <v>1408750</v>
      </c>
      <c r="S79" s="15">
        <v>289000</v>
      </c>
      <c r="T79" s="15"/>
      <c r="U79" s="15"/>
      <c r="V79" s="15">
        <v>664000</v>
      </c>
      <c r="W79" s="15"/>
      <c r="X79" s="15"/>
      <c r="Y79" s="15"/>
      <c r="Z79" s="15">
        <v>455750</v>
      </c>
      <c r="AA79" s="15"/>
      <c r="AB79" s="15"/>
      <c r="AC79" s="15"/>
      <c r="AD79" s="15"/>
      <c r="AE79" s="15"/>
      <c r="AF79" s="15"/>
      <c r="AG79" s="94" t="s">
        <v>427</v>
      </c>
      <c r="AH79" s="18"/>
      <c r="AI79" s="70" t="s">
        <v>128</v>
      </c>
      <c r="AJ79" s="70" t="s">
        <v>128</v>
      </c>
      <c r="AK79" s="78" t="s">
        <v>128</v>
      </c>
      <c r="AL79" s="24">
        <v>1408750</v>
      </c>
      <c r="AM79" s="55" t="s">
        <v>428</v>
      </c>
      <c r="AN79" s="52"/>
      <c r="AO79" s="77"/>
      <c r="AP79" s="14" t="s">
        <v>398</v>
      </c>
      <c r="AQ79" s="14" t="s">
        <v>398</v>
      </c>
      <c r="AR79" s="14" t="s">
        <v>398</v>
      </c>
      <c r="AS79" s="14" t="s">
        <v>398</v>
      </c>
      <c r="AT79" s="14" t="s">
        <v>398</v>
      </c>
      <c r="AU79" s="14" t="s">
        <v>398</v>
      </c>
      <c r="AV79" s="14" t="s">
        <v>398</v>
      </c>
      <c r="AW79" s="14" t="s">
        <v>398</v>
      </c>
      <c r="AX79" s="14" t="s">
        <v>398</v>
      </c>
      <c r="AY79" s="52"/>
      <c r="AZ79" s="18" t="s">
        <v>429</v>
      </c>
      <c r="BA79" s="18" t="s">
        <v>430</v>
      </c>
      <c r="BB79" s="47" t="s">
        <v>69</v>
      </c>
    </row>
    <row r="80" spans="1:54" s="28" customFormat="1" ht="150" customHeight="1" x14ac:dyDescent="0.25">
      <c r="A80" s="22" t="s">
        <v>392</v>
      </c>
      <c r="B80" s="47" t="s">
        <v>393</v>
      </c>
      <c r="C80" s="22" t="s">
        <v>431</v>
      </c>
      <c r="D80" s="22" t="s">
        <v>432</v>
      </c>
      <c r="E80" s="23">
        <v>530</v>
      </c>
      <c r="F80" s="22" t="s">
        <v>396</v>
      </c>
      <c r="G80" s="118"/>
      <c r="H80" s="22" t="s">
        <v>433</v>
      </c>
      <c r="I80" s="22" t="s">
        <v>434</v>
      </c>
      <c r="J80" s="23">
        <v>530</v>
      </c>
      <c r="K80" s="13" t="s">
        <v>61</v>
      </c>
      <c r="L80" s="21">
        <v>530</v>
      </c>
      <c r="M80" s="12">
        <v>530</v>
      </c>
      <c r="N80" s="13">
        <v>530</v>
      </c>
      <c r="O80" s="22" t="s">
        <v>434</v>
      </c>
      <c r="P80" s="14">
        <v>530</v>
      </c>
      <c r="Q80" s="11">
        <v>19843320</v>
      </c>
      <c r="R80" s="35">
        <v>19843320</v>
      </c>
      <c r="S80" s="16"/>
      <c r="T80" s="16"/>
      <c r="U80" s="16"/>
      <c r="V80" s="15">
        <v>19843320</v>
      </c>
      <c r="W80" s="16"/>
      <c r="X80" s="16"/>
      <c r="Y80" s="16"/>
      <c r="Z80" s="16"/>
      <c r="AA80" s="16"/>
      <c r="AB80" s="16"/>
      <c r="AC80" s="16"/>
      <c r="AD80" s="16"/>
      <c r="AE80" s="16"/>
      <c r="AF80" s="16"/>
      <c r="AG80" s="70" t="s">
        <v>62</v>
      </c>
      <c r="AH80" s="70" t="s">
        <v>62</v>
      </c>
      <c r="AI80" s="70">
        <v>41</v>
      </c>
      <c r="AJ80" s="70" t="s">
        <v>219</v>
      </c>
      <c r="AK80" s="70" t="s">
        <v>435</v>
      </c>
      <c r="AL80" s="70" t="s">
        <v>62</v>
      </c>
      <c r="AM80" s="55" t="s">
        <v>62</v>
      </c>
      <c r="AN80" s="54"/>
      <c r="AO80" s="87"/>
      <c r="AP80" s="14" t="s">
        <v>398</v>
      </c>
      <c r="AQ80" s="14" t="s">
        <v>398</v>
      </c>
      <c r="AR80" s="14" t="s">
        <v>398</v>
      </c>
      <c r="AS80" s="14" t="s">
        <v>398</v>
      </c>
      <c r="AT80" s="14" t="s">
        <v>398</v>
      </c>
      <c r="AU80" s="14" t="s">
        <v>398</v>
      </c>
      <c r="AV80" s="14" t="s">
        <v>398</v>
      </c>
      <c r="AW80" s="14" t="s">
        <v>398</v>
      </c>
      <c r="AX80" s="14" t="s">
        <v>398</v>
      </c>
      <c r="AY80" s="54"/>
      <c r="AZ80" s="95" t="s">
        <v>436</v>
      </c>
      <c r="BA80" s="95" t="s">
        <v>437</v>
      </c>
      <c r="BB80" s="47" t="s">
        <v>69</v>
      </c>
    </row>
    <row r="81" spans="1:54" ht="69" customHeight="1" x14ac:dyDescent="0.25">
      <c r="A81" s="22" t="s">
        <v>392</v>
      </c>
      <c r="B81" s="47" t="s">
        <v>393</v>
      </c>
      <c r="C81" s="17" t="s">
        <v>438</v>
      </c>
      <c r="D81" s="17" t="s">
        <v>439</v>
      </c>
      <c r="E81" s="150">
        <v>0</v>
      </c>
      <c r="F81" s="17" t="s">
        <v>396</v>
      </c>
      <c r="G81" s="118"/>
      <c r="H81" s="17" t="s">
        <v>440</v>
      </c>
      <c r="I81" s="17" t="s">
        <v>441</v>
      </c>
      <c r="J81" s="23">
        <v>0</v>
      </c>
      <c r="K81" s="13" t="s">
        <v>74</v>
      </c>
      <c r="L81" s="21">
        <v>2</v>
      </c>
      <c r="M81" s="12">
        <v>0.5</v>
      </c>
      <c r="N81" s="13">
        <v>0</v>
      </c>
      <c r="O81" s="17" t="s">
        <v>441</v>
      </c>
      <c r="P81" s="14" t="s">
        <v>442</v>
      </c>
      <c r="Q81" s="11">
        <v>85800</v>
      </c>
      <c r="R81" s="35">
        <v>0</v>
      </c>
      <c r="S81" s="16"/>
      <c r="T81" s="16"/>
      <c r="U81" s="16"/>
      <c r="V81" s="16"/>
      <c r="W81" s="16"/>
      <c r="X81" s="16"/>
      <c r="Y81" s="16"/>
      <c r="Z81" s="16"/>
      <c r="AA81" s="16"/>
      <c r="AB81" s="16"/>
      <c r="AC81" s="16"/>
      <c r="AD81" s="16"/>
      <c r="AE81" s="16"/>
      <c r="AF81" s="16"/>
      <c r="AG81" s="16"/>
      <c r="AH81" s="16"/>
      <c r="AI81" s="14"/>
      <c r="AJ81" s="16"/>
      <c r="AK81" s="14"/>
      <c r="AL81" s="16"/>
      <c r="AM81" s="14"/>
      <c r="AN81" s="14"/>
      <c r="AO81" s="14"/>
      <c r="AP81" s="14"/>
      <c r="AQ81" s="14"/>
      <c r="AR81" s="14"/>
      <c r="AS81" s="14"/>
      <c r="AT81" s="14"/>
      <c r="AU81" s="14"/>
      <c r="AV81" s="14"/>
      <c r="AW81" s="14"/>
      <c r="AX81" s="14"/>
      <c r="AY81" s="14"/>
      <c r="AZ81" s="16"/>
      <c r="BA81" s="53" t="s">
        <v>568</v>
      </c>
      <c r="BB81" s="47" t="s">
        <v>69</v>
      </c>
    </row>
    <row r="82" spans="1:54" ht="57.75" customHeight="1" x14ac:dyDescent="0.25">
      <c r="A82" s="47" t="s">
        <v>53</v>
      </c>
      <c r="B82" s="47" t="s">
        <v>443</v>
      </c>
      <c r="C82" s="154" t="s">
        <v>444</v>
      </c>
      <c r="D82" s="154" t="s">
        <v>445</v>
      </c>
      <c r="E82" s="154">
        <v>0</v>
      </c>
      <c r="F82" s="155" t="s">
        <v>446</v>
      </c>
      <c r="G82" s="156" t="s">
        <v>447</v>
      </c>
      <c r="H82" s="157" t="s">
        <v>448</v>
      </c>
      <c r="I82" s="157" t="s">
        <v>449</v>
      </c>
      <c r="J82" s="158">
        <v>0</v>
      </c>
      <c r="K82" s="13" t="s">
        <v>74</v>
      </c>
      <c r="L82" s="159">
        <v>0.4</v>
      </c>
      <c r="M82" s="41">
        <v>0.2</v>
      </c>
      <c r="N82" s="44">
        <v>0.2</v>
      </c>
      <c r="O82" s="157" t="s">
        <v>449</v>
      </c>
      <c r="P82" s="14">
        <v>0</v>
      </c>
      <c r="Q82" s="25">
        <v>180250</v>
      </c>
      <c r="R82" s="45">
        <f>SUM(S82:W82)</f>
        <v>180250</v>
      </c>
      <c r="S82" s="45">
        <v>52500</v>
      </c>
      <c r="T82" s="16"/>
      <c r="U82" s="16"/>
      <c r="V82" s="16"/>
      <c r="W82" s="15">
        <v>127750</v>
      </c>
      <c r="X82" s="16"/>
      <c r="Y82" s="16"/>
      <c r="Z82" s="16"/>
      <c r="AA82" s="16"/>
      <c r="AB82" s="16"/>
      <c r="AC82" s="16"/>
      <c r="AD82" s="16"/>
      <c r="AE82" s="16"/>
      <c r="AF82" s="16"/>
      <c r="AG82" s="16"/>
      <c r="AH82" s="16"/>
      <c r="AI82" s="14" t="s">
        <v>450</v>
      </c>
      <c r="AJ82" s="16" t="s">
        <v>204</v>
      </c>
      <c r="AK82" s="14">
        <v>1404205</v>
      </c>
      <c r="AL82" s="25">
        <v>180250</v>
      </c>
      <c r="AM82" s="96" t="s">
        <v>451</v>
      </c>
      <c r="AN82" s="14" t="s">
        <v>398</v>
      </c>
      <c r="AO82" s="14" t="s">
        <v>398</v>
      </c>
      <c r="AP82" s="14" t="s">
        <v>398</v>
      </c>
      <c r="AQ82" s="14" t="s">
        <v>398</v>
      </c>
      <c r="AR82" s="14" t="s">
        <v>398</v>
      </c>
      <c r="AS82" s="14" t="s">
        <v>398</v>
      </c>
      <c r="AT82" s="14" t="s">
        <v>398</v>
      </c>
      <c r="AU82" s="14" t="s">
        <v>398</v>
      </c>
      <c r="AV82" s="14" t="s">
        <v>398</v>
      </c>
      <c r="AW82" s="14" t="s">
        <v>398</v>
      </c>
      <c r="AX82" s="14" t="s">
        <v>398</v>
      </c>
      <c r="AY82" s="14" t="s">
        <v>398</v>
      </c>
      <c r="AZ82" s="63" t="s">
        <v>452</v>
      </c>
      <c r="BA82" s="57" t="s">
        <v>453</v>
      </c>
      <c r="BB82" s="97" t="s">
        <v>69</v>
      </c>
    </row>
    <row r="83" spans="1:54" ht="102.75" customHeight="1" x14ac:dyDescent="0.25">
      <c r="A83" s="47" t="s">
        <v>53</v>
      </c>
      <c r="B83" s="47" t="s">
        <v>443</v>
      </c>
      <c r="C83" s="160"/>
      <c r="D83" s="160"/>
      <c r="E83" s="160"/>
      <c r="F83" s="155" t="s">
        <v>446</v>
      </c>
      <c r="G83" s="156"/>
      <c r="H83" s="157" t="s">
        <v>454</v>
      </c>
      <c r="I83" s="157" t="s">
        <v>455</v>
      </c>
      <c r="J83" s="158">
        <v>0</v>
      </c>
      <c r="K83" s="13" t="s">
        <v>74</v>
      </c>
      <c r="L83" s="159">
        <v>0.2</v>
      </c>
      <c r="M83" s="41">
        <v>0.1</v>
      </c>
      <c r="N83" s="41">
        <v>0.1</v>
      </c>
      <c r="O83" s="157" t="s">
        <v>455</v>
      </c>
      <c r="P83" s="14">
        <v>0</v>
      </c>
      <c r="Q83" s="25">
        <v>180250</v>
      </c>
      <c r="R83" s="45">
        <f>SUM(S83:W83)</f>
        <v>180250</v>
      </c>
      <c r="S83" s="45">
        <v>52500</v>
      </c>
      <c r="T83" s="16"/>
      <c r="U83" s="16"/>
      <c r="V83" s="16"/>
      <c r="W83" s="15">
        <v>127750</v>
      </c>
      <c r="X83" s="16"/>
      <c r="Y83" s="16"/>
      <c r="Z83" s="16"/>
      <c r="AA83" s="16"/>
      <c r="AB83" s="16"/>
      <c r="AC83" s="16"/>
      <c r="AD83" s="16"/>
      <c r="AE83" s="16"/>
      <c r="AF83" s="16"/>
      <c r="AG83" s="63" t="s">
        <v>456</v>
      </c>
      <c r="AH83" s="16"/>
      <c r="AI83" s="14">
        <v>15</v>
      </c>
      <c r="AJ83" s="16" t="s">
        <v>204</v>
      </c>
      <c r="AK83" s="14">
        <v>1404205</v>
      </c>
      <c r="AL83" s="25">
        <v>288050</v>
      </c>
      <c r="AM83" s="63" t="s">
        <v>457</v>
      </c>
      <c r="AN83" s="14" t="s">
        <v>398</v>
      </c>
      <c r="AO83" s="14" t="s">
        <v>398</v>
      </c>
      <c r="AP83" s="14" t="s">
        <v>398</v>
      </c>
      <c r="AQ83" s="14" t="s">
        <v>398</v>
      </c>
      <c r="AR83" s="14" t="s">
        <v>398</v>
      </c>
      <c r="AS83" s="14" t="s">
        <v>398</v>
      </c>
      <c r="AT83" s="14" t="s">
        <v>398</v>
      </c>
      <c r="AU83" s="14" t="s">
        <v>398</v>
      </c>
      <c r="AV83" s="14" t="s">
        <v>398</v>
      </c>
      <c r="AW83" s="14" t="s">
        <v>398</v>
      </c>
      <c r="AX83" s="14" t="s">
        <v>398</v>
      </c>
      <c r="AY83" s="14" t="s">
        <v>398</v>
      </c>
      <c r="AZ83" s="63" t="s">
        <v>452</v>
      </c>
      <c r="BA83" s="57" t="s">
        <v>458</v>
      </c>
      <c r="BB83" s="97" t="s">
        <v>69</v>
      </c>
    </row>
    <row r="84" spans="1:54" ht="87.75" customHeight="1" x14ac:dyDescent="0.25">
      <c r="A84" s="47" t="s">
        <v>53</v>
      </c>
      <c r="B84" s="47" t="s">
        <v>443</v>
      </c>
      <c r="C84" s="161"/>
      <c r="D84" s="161"/>
      <c r="E84" s="161"/>
      <c r="F84" s="155" t="s">
        <v>446</v>
      </c>
      <c r="G84" s="156"/>
      <c r="H84" s="157" t="s">
        <v>459</v>
      </c>
      <c r="I84" s="157" t="s">
        <v>460</v>
      </c>
      <c r="J84" s="158">
        <v>0</v>
      </c>
      <c r="K84" s="13" t="s">
        <v>74</v>
      </c>
      <c r="L84" s="159">
        <v>0.5</v>
      </c>
      <c r="M84" s="41">
        <v>0.2</v>
      </c>
      <c r="N84" s="41">
        <v>0.2</v>
      </c>
      <c r="O84" s="157" t="s">
        <v>460</v>
      </c>
      <c r="P84" s="60">
        <v>0.09</v>
      </c>
      <c r="Q84" s="25">
        <v>180250</v>
      </c>
      <c r="R84" s="45">
        <f>SUM(S84:W84)</f>
        <v>180250</v>
      </c>
      <c r="S84" s="45">
        <v>52500</v>
      </c>
      <c r="T84" s="16"/>
      <c r="U84" s="16"/>
      <c r="V84" s="16"/>
      <c r="W84" s="15">
        <v>127750</v>
      </c>
      <c r="X84" s="16"/>
      <c r="Y84" s="16"/>
      <c r="Z84" s="16"/>
      <c r="AA84" s="16"/>
      <c r="AB84" s="16"/>
      <c r="AC84" s="16"/>
      <c r="AD84" s="16"/>
      <c r="AE84" s="16"/>
      <c r="AF84" s="16"/>
      <c r="AG84" s="63" t="s">
        <v>456</v>
      </c>
      <c r="AH84" s="16"/>
      <c r="AI84" s="14">
        <v>15</v>
      </c>
      <c r="AJ84" s="16" t="s">
        <v>204</v>
      </c>
      <c r="AK84" s="14">
        <v>1404205</v>
      </c>
      <c r="AL84" s="25">
        <v>288050</v>
      </c>
      <c r="AM84" s="63" t="s">
        <v>457</v>
      </c>
      <c r="AN84" s="14" t="s">
        <v>398</v>
      </c>
      <c r="AO84" s="14" t="s">
        <v>398</v>
      </c>
      <c r="AP84" s="14" t="s">
        <v>398</v>
      </c>
      <c r="AQ84" s="14" t="s">
        <v>398</v>
      </c>
      <c r="AR84" s="14" t="s">
        <v>398</v>
      </c>
      <c r="AS84" s="14" t="s">
        <v>398</v>
      </c>
      <c r="AT84" s="14" t="s">
        <v>398</v>
      </c>
      <c r="AU84" s="14" t="s">
        <v>398</v>
      </c>
      <c r="AV84" s="14" t="s">
        <v>398</v>
      </c>
      <c r="AW84" s="14" t="s">
        <v>398</v>
      </c>
      <c r="AX84" s="14" t="s">
        <v>398</v>
      </c>
      <c r="AY84" s="14" t="s">
        <v>398</v>
      </c>
      <c r="AZ84" s="63" t="s">
        <v>452</v>
      </c>
      <c r="BA84" s="57" t="s">
        <v>458</v>
      </c>
      <c r="BB84" s="97" t="s">
        <v>69</v>
      </c>
    </row>
    <row r="85" spans="1:54" ht="99.75" customHeight="1" x14ac:dyDescent="0.25">
      <c r="A85" s="47" t="s">
        <v>53</v>
      </c>
      <c r="B85" s="47" t="s">
        <v>443</v>
      </c>
      <c r="C85" s="162" t="s">
        <v>461</v>
      </c>
      <c r="D85" s="162" t="s">
        <v>462</v>
      </c>
      <c r="E85" s="154">
        <v>0</v>
      </c>
      <c r="F85" s="155" t="s">
        <v>463</v>
      </c>
      <c r="G85" s="156" t="s">
        <v>464</v>
      </c>
      <c r="H85" s="157" t="s">
        <v>465</v>
      </c>
      <c r="I85" s="157" t="s">
        <v>466</v>
      </c>
      <c r="J85" s="158">
        <v>0</v>
      </c>
      <c r="K85" s="13" t="s">
        <v>74</v>
      </c>
      <c r="L85" s="163">
        <v>35</v>
      </c>
      <c r="M85" s="12">
        <v>15</v>
      </c>
      <c r="N85" s="13">
        <v>15</v>
      </c>
      <c r="O85" s="157" t="s">
        <v>466</v>
      </c>
      <c r="P85" s="14">
        <v>6</v>
      </c>
      <c r="Q85" s="25">
        <v>288050</v>
      </c>
      <c r="R85" s="45">
        <f>SUM(S85:Z85)</f>
        <v>288050</v>
      </c>
      <c r="S85" s="15">
        <v>160300</v>
      </c>
      <c r="T85" s="16"/>
      <c r="U85" s="16"/>
      <c r="V85" s="16"/>
      <c r="W85" s="16">
        <v>127750</v>
      </c>
      <c r="X85" s="16"/>
      <c r="Y85" s="16"/>
      <c r="Z85" s="16"/>
      <c r="AA85" s="15"/>
      <c r="AB85" s="16"/>
      <c r="AC85" s="16"/>
      <c r="AD85" s="16"/>
      <c r="AE85" s="16"/>
      <c r="AF85" s="16"/>
      <c r="AG85" s="63" t="s">
        <v>456</v>
      </c>
      <c r="AH85" s="16"/>
      <c r="AI85" s="14">
        <v>15</v>
      </c>
      <c r="AJ85" s="16" t="s">
        <v>204</v>
      </c>
      <c r="AK85" s="14">
        <v>1404205</v>
      </c>
      <c r="AL85" s="25">
        <v>288050</v>
      </c>
      <c r="AM85" s="63" t="s">
        <v>457</v>
      </c>
      <c r="AN85" s="14" t="s">
        <v>398</v>
      </c>
      <c r="AO85" s="14" t="s">
        <v>398</v>
      </c>
      <c r="AP85" s="14" t="s">
        <v>398</v>
      </c>
      <c r="AQ85" s="14" t="s">
        <v>398</v>
      </c>
      <c r="AR85" s="14" t="s">
        <v>398</v>
      </c>
      <c r="AS85" s="14" t="s">
        <v>398</v>
      </c>
      <c r="AT85" s="14" t="s">
        <v>398</v>
      </c>
      <c r="AU85" s="14" t="s">
        <v>398</v>
      </c>
      <c r="AV85" s="14" t="s">
        <v>398</v>
      </c>
      <c r="AW85" s="14" t="s">
        <v>398</v>
      </c>
      <c r="AX85" s="14" t="s">
        <v>398</v>
      </c>
      <c r="AY85" s="14" t="s">
        <v>398</v>
      </c>
      <c r="AZ85" s="57" t="s">
        <v>452</v>
      </c>
      <c r="BA85" s="57" t="s">
        <v>458</v>
      </c>
      <c r="BB85" s="97" t="s">
        <v>69</v>
      </c>
    </row>
    <row r="86" spans="1:54" ht="58.5" customHeight="1" x14ac:dyDescent="0.25">
      <c r="A86" s="47" t="s">
        <v>53</v>
      </c>
      <c r="B86" s="47" t="s">
        <v>443</v>
      </c>
      <c r="C86" s="164"/>
      <c r="D86" s="164"/>
      <c r="E86" s="160"/>
      <c r="F86" s="155" t="s">
        <v>463</v>
      </c>
      <c r="G86" s="156"/>
      <c r="H86" s="157" t="s">
        <v>467</v>
      </c>
      <c r="I86" s="157" t="s">
        <v>468</v>
      </c>
      <c r="J86" s="158">
        <v>0</v>
      </c>
      <c r="K86" s="13" t="s">
        <v>74</v>
      </c>
      <c r="L86" s="163">
        <v>3</v>
      </c>
      <c r="M86" s="12">
        <v>1</v>
      </c>
      <c r="N86" s="13">
        <v>1</v>
      </c>
      <c r="O86" s="157" t="s">
        <v>468</v>
      </c>
      <c r="P86" s="14" t="s">
        <v>469</v>
      </c>
      <c r="Q86" s="25">
        <v>250250</v>
      </c>
      <c r="R86" s="45">
        <f>SUM(S86:AF86)</f>
        <v>250250</v>
      </c>
      <c r="S86" s="15">
        <v>122500</v>
      </c>
      <c r="T86" s="16"/>
      <c r="U86" s="16"/>
      <c r="V86" s="16"/>
      <c r="W86" s="16">
        <v>127750</v>
      </c>
      <c r="X86" s="16"/>
      <c r="Y86" s="16"/>
      <c r="Z86" s="16"/>
      <c r="AA86" s="16"/>
      <c r="AB86" s="16"/>
      <c r="AC86" s="16"/>
      <c r="AD86" s="16"/>
      <c r="AE86" s="16"/>
      <c r="AF86" s="16"/>
      <c r="AG86" s="63" t="s">
        <v>470</v>
      </c>
      <c r="AH86" s="16"/>
      <c r="AI86" s="14">
        <v>8</v>
      </c>
      <c r="AJ86" s="16" t="s">
        <v>471</v>
      </c>
      <c r="AK86" s="14">
        <v>5000</v>
      </c>
      <c r="AL86" s="25">
        <v>125125</v>
      </c>
      <c r="AM86" s="63" t="s">
        <v>472</v>
      </c>
      <c r="AN86" s="14"/>
      <c r="AO86" s="14"/>
      <c r="AP86" s="14"/>
      <c r="AQ86" s="14"/>
      <c r="AR86" s="14"/>
      <c r="AS86" s="14"/>
      <c r="AT86" s="14" t="s">
        <v>398</v>
      </c>
      <c r="AU86" s="14" t="s">
        <v>398</v>
      </c>
      <c r="AV86" s="14" t="s">
        <v>398</v>
      </c>
      <c r="AW86" s="14" t="s">
        <v>398</v>
      </c>
      <c r="AX86" s="14" t="s">
        <v>398</v>
      </c>
      <c r="AY86" s="14" t="s">
        <v>398</v>
      </c>
      <c r="AZ86" s="57" t="s">
        <v>452</v>
      </c>
      <c r="BA86" s="16"/>
      <c r="BB86" s="97" t="s">
        <v>69</v>
      </c>
    </row>
    <row r="87" spans="1:54" ht="45" x14ac:dyDescent="0.25">
      <c r="A87" s="47" t="s">
        <v>53</v>
      </c>
      <c r="B87" s="47" t="s">
        <v>443</v>
      </c>
      <c r="C87" s="164"/>
      <c r="D87" s="164"/>
      <c r="E87" s="160"/>
      <c r="F87" s="155" t="s">
        <v>463</v>
      </c>
      <c r="G87" s="156"/>
      <c r="H87" s="157" t="s">
        <v>473</v>
      </c>
      <c r="I87" s="157" t="s">
        <v>474</v>
      </c>
      <c r="J87" s="158">
        <v>0</v>
      </c>
      <c r="K87" s="13" t="s">
        <v>74</v>
      </c>
      <c r="L87" s="163">
        <v>4</v>
      </c>
      <c r="M87" s="12">
        <v>1</v>
      </c>
      <c r="N87" s="13">
        <v>1</v>
      </c>
      <c r="O87" s="157" t="s">
        <v>474</v>
      </c>
      <c r="P87" s="14">
        <v>0</v>
      </c>
      <c r="Q87" s="25">
        <v>250250</v>
      </c>
      <c r="R87" s="45">
        <v>250250</v>
      </c>
      <c r="S87" s="16">
        <v>122500</v>
      </c>
      <c r="T87" s="45"/>
      <c r="U87" s="16"/>
      <c r="V87" s="16"/>
      <c r="W87" s="16">
        <v>127750</v>
      </c>
      <c r="X87" s="16"/>
      <c r="Y87" s="16"/>
      <c r="Z87" s="16"/>
      <c r="AA87" s="16"/>
      <c r="AB87" s="16"/>
      <c r="AC87" s="16"/>
      <c r="AD87" s="16"/>
      <c r="AE87" s="16"/>
      <c r="AF87" s="16"/>
      <c r="AG87" s="63" t="s">
        <v>475</v>
      </c>
      <c r="AH87" s="16"/>
      <c r="AI87" s="14">
        <v>5</v>
      </c>
      <c r="AJ87" s="16" t="s">
        <v>476</v>
      </c>
      <c r="AK87" s="14">
        <v>250</v>
      </c>
      <c r="AL87" s="25">
        <v>250250</v>
      </c>
      <c r="AM87" s="63" t="s">
        <v>477</v>
      </c>
      <c r="AN87" s="14" t="s">
        <v>398</v>
      </c>
      <c r="AO87" s="14" t="s">
        <v>398</v>
      </c>
      <c r="AP87" s="14" t="s">
        <v>398</v>
      </c>
      <c r="AQ87" s="14" t="s">
        <v>398</v>
      </c>
      <c r="AR87" s="14" t="s">
        <v>398</v>
      </c>
      <c r="AS87" s="14" t="s">
        <v>398</v>
      </c>
      <c r="AT87" s="14" t="s">
        <v>398</v>
      </c>
      <c r="AU87" s="14" t="s">
        <v>398</v>
      </c>
      <c r="AV87" s="14" t="s">
        <v>398</v>
      </c>
      <c r="AW87" s="14" t="s">
        <v>398</v>
      </c>
      <c r="AX87" s="14" t="s">
        <v>398</v>
      </c>
      <c r="AY87" s="14" t="s">
        <v>398</v>
      </c>
      <c r="AZ87" s="57" t="s">
        <v>452</v>
      </c>
      <c r="BA87" s="53" t="s">
        <v>478</v>
      </c>
      <c r="BB87" s="97" t="s">
        <v>69</v>
      </c>
    </row>
    <row r="88" spans="1:54" ht="75" x14ac:dyDescent="0.25">
      <c r="A88" s="47" t="s">
        <v>53</v>
      </c>
      <c r="B88" s="47" t="s">
        <v>443</v>
      </c>
      <c r="C88" s="165"/>
      <c r="D88" s="165"/>
      <c r="E88" s="161"/>
      <c r="F88" s="155" t="s">
        <v>463</v>
      </c>
      <c r="G88" s="156"/>
      <c r="H88" s="157" t="s">
        <v>479</v>
      </c>
      <c r="I88" s="157" t="s">
        <v>480</v>
      </c>
      <c r="J88" s="158">
        <v>0</v>
      </c>
      <c r="K88" s="13" t="s">
        <v>74</v>
      </c>
      <c r="L88" s="163">
        <v>4</v>
      </c>
      <c r="M88" s="12">
        <v>1</v>
      </c>
      <c r="N88" s="13">
        <v>1</v>
      </c>
      <c r="O88" s="157" t="s">
        <v>480</v>
      </c>
      <c r="P88" s="14">
        <v>0</v>
      </c>
      <c r="Q88" s="25">
        <v>250250</v>
      </c>
      <c r="R88" s="45">
        <v>250250</v>
      </c>
      <c r="S88" s="16">
        <v>122500</v>
      </c>
      <c r="T88" s="45"/>
      <c r="U88" s="16"/>
      <c r="V88" s="16"/>
      <c r="W88" s="16">
        <v>127750</v>
      </c>
      <c r="X88" s="16"/>
      <c r="Y88" s="16"/>
      <c r="Z88" s="16"/>
      <c r="AA88" s="16"/>
      <c r="AB88" s="16"/>
      <c r="AC88" s="16"/>
      <c r="AD88" s="16"/>
      <c r="AE88" s="16"/>
      <c r="AF88" s="16"/>
      <c r="AG88" s="63" t="s">
        <v>481</v>
      </c>
      <c r="AH88" s="16"/>
      <c r="AI88" s="14">
        <v>7</v>
      </c>
      <c r="AJ88" s="57" t="s">
        <v>482</v>
      </c>
      <c r="AK88" s="14">
        <v>350</v>
      </c>
      <c r="AL88" s="25">
        <v>250250</v>
      </c>
      <c r="AM88" s="63" t="s">
        <v>483</v>
      </c>
      <c r="AN88" s="14"/>
      <c r="AO88" s="14"/>
      <c r="AP88" s="14"/>
      <c r="AQ88" s="14"/>
      <c r="AR88" s="14"/>
      <c r="AS88" s="14" t="s">
        <v>398</v>
      </c>
      <c r="AT88" s="14" t="s">
        <v>398</v>
      </c>
      <c r="AU88" s="14" t="s">
        <v>398</v>
      </c>
      <c r="AV88" s="14" t="s">
        <v>398</v>
      </c>
      <c r="AW88" s="14" t="s">
        <v>398</v>
      </c>
      <c r="AX88" s="14" t="s">
        <v>398</v>
      </c>
      <c r="AY88" s="14" t="s">
        <v>398</v>
      </c>
      <c r="AZ88" s="57" t="s">
        <v>452</v>
      </c>
      <c r="BA88" s="16"/>
      <c r="BB88" s="97" t="s">
        <v>69</v>
      </c>
    </row>
    <row r="89" spans="1:54" ht="60" x14ac:dyDescent="0.25">
      <c r="A89" s="47" t="s">
        <v>53</v>
      </c>
      <c r="B89" s="47" t="s">
        <v>443</v>
      </c>
      <c r="C89" s="96" t="s">
        <v>484</v>
      </c>
      <c r="D89" s="96" t="s">
        <v>485</v>
      </c>
      <c r="E89" s="96">
        <v>0</v>
      </c>
      <c r="F89" s="166" t="s">
        <v>486</v>
      </c>
      <c r="G89" s="96" t="s">
        <v>487</v>
      </c>
      <c r="H89" s="157" t="s">
        <v>488</v>
      </c>
      <c r="I89" s="157" t="s">
        <v>489</v>
      </c>
      <c r="J89" s="158">
        <v>0</v>
      </c>
      <c r="K89" s="13" t="s">
        <v>74</v>
      </c>
      <c r="L89" s="159">
        <v>0.4</v>
      </c>
      <c r="M89" s="41">
        <v>0.15</v>
      </c>
      <c r="N89" s="44">
        <v>0.15</v>
      </c>
      <c r="O89" s="157" t="s">
        <v>489</v>
      </c>
      <c r="P89" s="14">
        <v>0</v>
      </c>
      <c r="Q89" s="25">
        <v>379750</v>
      </c>
      <c r="R89" s="45">
        <v>379750</v>
      </c>
      <c r="S89" s="45">
        <v>252000</v>
      </c>
      <c r="T89" s="16"/>
      <c r="U89" s="16"/>
      <c r="V89" s="16"/>
      <c r="W89" s="15">
        <v>127750</v>
      </c>
      <c r="X89" s="16"/>
      <c r="Y89" s="16"/>
      <c r="Z89" s="16"/>
      <c r="AA89" s="16"/>
      <c r="AB89" s="16"/>
      <c r="AC89" s="16"/>
      <c r="AD89" s="16"/>
      <c r="AE89" s="16"/>
      <c r="AF89" s="16"/>
      <c r="AG89" s="63" t="s">
        <v>490</v>
      </c>
      <c r="AH89" s="16"/>
      <c r="AI89" s="14">
        <v>42</v>
      </c>
      <c r="AJ89" s="16" t="s">
        <v>64</v>
      </c>
      <c r="AK89" s="14">
        <v>1404205</v>
      </c>
      <c r="AL89" s="25">
        <v>319750</v>
      </c>
      <c r="AM89" s="63" t="s">
        <v>491</v>
      </c>
      <c r="AN89" s="14"/>
      <c r="AO89" s="14"/>
      <c r="AP89" s="14"/>
      <c r="AQ89" s="14"/>
      <c r="AR89" s="14"/>
      <c r="AS89" s="14" t="s">
        <v>398</v>
      </c>
      <c r="AT89" s="14" t="s">
        <v>398</v>
      </c>
      <c r="AU89" s="14" t="s">
        <v>398</v>
      </c>
      <c r="AV89" s="14" t="s">
        <v>398</v>
      </c>
      <c r="AW89" s="14" t="s">
        <v>398</v>
      </c>
      <c r="AX89" s="14" t="s">
        <v>398</v>
      </c>
      <c r="AY89" s="14" t="s">
        <v>398</v>
      </c>
      <c r="AZ89" s="57" t="s">
        <v>452</v>
      </c>
      <c r="BA89" s="16"/>
      <c r="BB89" s="97" t="s">
        <v>69</v>
      </c>
    </row>
    <row r="90" spans="1:54" ht="45" x14ac:dyDescent="0.25">
      <c r="A90" s="47" t="s">
        <v>53</v>
      </c>
      <c r="B90" s="47" t="s">
        <v>443</v>
      </c>
      <c r="C90" s="156" t="s">
        <v>492</v>
      </c>
      <c r="D90" s="156" t="s">
        <v>493</v>
      </c>
      <c r="E90" s="156">
        <v>0</v>
      </c>
      <c r="F90" s="155" t="s">
        <v>494</v>
      </c>
      <c r="G90" s="156" t="s">
        <v>495</v>
      </c>
      <c r="H90" s="157" t="s">
        <v>496</v>
      </c>
      <c r="I90" s="157" t="s">
        <v>497</v>
      </c>
      <c r="J90" s="167">
        <v>0</v>
      </c>
      <c r="K90" s="13" t="s">
        <v>74</v>
      </c>
      <c r="L90" s="168">
        <v>22</v>
      </c>
      <c r="M90" s="42">
        <v>7</v>
      </c>
      <c r="N90" s="46">
        <v>7</v>
      </c>
      <c r="O90" s="157" t="s">
        <v>497</v>
      </c>
      <c r="P90" s="14">
        <v>0</v>
      </c>
      <c r="Q90" s="25">
        <v>903398</v>
      </c>
      <c r="R90" s="15">
        <f>SUM(T90:W90)</f>
        <v>903398</v>
      </c>
      <c r="S90" s="28"/>
      <c r="T90" s="45">
        <v>775648</v>
      </c>
      <c r="U90" s="16"/>
      <c r="V90" s="16"/>
      <c r="W90" s="15">
        <v>127750</v>
      </c>
      <c r="X90" s="16"/>
      <c r="Y90" s="16"/>
      <c r="Z90" s="16"/>
      <c r="AA90" s="16"/>
      <c r="AB90" s="16"/>
      <c r="AC90" s="16"/>
      <c r="AD90" s="16"/>
      <c r="AE90" s="16"/>
      <c r="AF90" s="16"/>
      <c r="AG90" s="63" t="s">
        <v>498</v>
      </c>
      <c r="AH90" s="16"/>
      <c r="AI90" s="14">
        <v>7</v>
      </c>
      <c r="AJ90" s="16" t="s">
        <v>64</v>
      </c>
      <c r="AK90" s="14">
        <v>210000</v>
      </c>
      <c r="AL90" s="25">
        <v>903398</v>
      </c>
      <c r="AM90" s="63" t="s">
        <v>499</v>
      </c>
      <c r="AN90" s="14"/>
      <c r="AO90" s="14"/>
      <c r="AP90" s="14"/>
      <c r="AQ90" s="14"/>
      <c r="AR90" s="14"/>
      <c r="AS90" s="14" t="s">
        <v>398</v>
      </c>
      <c r="AT90" s="14" t="s">
        <v>398</v>
      </c>
      <c r="AU90" s="14" t="s">
        <v>398</v>
      </c>
      <c r="AV90" s="14" t="s">
        <v>398</v>
      </c>
      <c r="AW90" s="14" t="s">
        <v>398</v>
      </c>
      <c r="AX90" s="14" t="s">
        <v>398</v>
      </c>
      <c r="AY90" s="14" t="s">
        <v>398</v>
      </c>
      <c r="AZ90" s="57" t="s">
        <v>452</v>
      </c>
      <c r="BA90" s="16"/>
      <c r="BB90" s="97" t="s">
        <v>69</v>
      </c>
    </row>
    <row r="91" spans="1:54" ht="59.25" customHeight="1" x14ac:dyDescent="0.25">
      <c r="A91" s="47" t="s">
        <v>53</v>
      </c>
      <c r="B91" s="47" t="s">
        <v>443</v>
      </c>
      <c r="C91" s="156"/>
      <c r="D91" s="156"/>
      <c r="E91" s="156"/>
      <c r="F91" s="155" t="s">
        <v>494</v>
      </c>
      <c r="G91" s="156"/>
      <c r="H91" s="166" t="s">
        <v>500</v>
      </c>
      <c r="I91" s="166" t="s">
        <v>501</v>
      </c>
      <c r="J91" s="167">
        <v>0</v>
      </c>
      <c r="K91" s="13" t="s">
        <v>74</v>
      </c>
      <c r="L91" s="168">
        <v>16</v>
      </c>
      <c r="M91" s="42">
        <v>4</v>
      </c>
      <c r="N91" s="46">
        <v>4</v>
      </c>
      <c r="O91" s="157" t="s">
        <v>501</v>
      </c>
      <c r="P91" s="14">
        <v>0</v>
      </c>
      <c r="Q91" s="25">
        <v>903398</v>
      </c>
      <c r="R91" s="45">
        <f>SUM(S91:AD91)</f>
        <v>903398</v>
      </c>
      <c r="S91" s="16"/>
      <c r="T91" s="45">
        <v>775648</v>
      </c>
      <c r="U91" s="16"/>
      <c r="V91" s="16"/>
      <c r="W91" s="15">
        <v>127749.99999999999</v>
      </c>
      <c r="X91" s="16"/>
      <c r="Y91" s="16"/>
      <c r="Z91" s="16"/>
      <c r="AA91" s="16"/>
      <c r="AB91" s="16"/>
      <c r="AC91" s="16"/>
      <c r="AD91" s="16"/>
      <c r="AE91" s="16"/>
      <c r="AF91" s="16"/>
      <c r="AG91" s="63" t="s">
        <v>502</v>
      </c>
      <c r="AH91" s="16"/>
      <c r="AI91" s="14">
        <v>4</v>
      </c>
      <c r="AJ91" s="16" t="s">
        <v>503</v>
      </c>
      <c r="AK91" s="14">
        <v>120000</v>
      </c>
      <c r="AL91" s="25">
        <v>903398</v>
      </c>
      <c r="AM91" s="63" t="s">
        <v>504</v>
      </c>
      <c r="AN91" s="14"/>
      <c r="AO91" s="14"/>
      <c r="AP91" s="14"/>
      <c r="AQ91" s="14"/>
      <c r="AR91" s="14"/>
      <c r="AS91" s="14" t="s">
        <v>398</v>
      </c>
      <c r="AT91" s="14" t="s">
        <v>398</v>
      </c>
      <c r="AU91" s="14" t="s">
        <v>398</v>
      </c>
      <c r="AV91" s="14" t="s">
        <v>398</v>
      </c>
      <c r="AW91" s="14" t="s">
        <v>398</v>
      </c>
      <c r="AX91" s="14" t="s">
        <v>398</v>
      </c>
      <c r="AY91" s="14" t="s">
        <v>398</v>
      </c>
      <c r="AZ91" s="57" t="s">
        <v>452</v>
      </c>
      <c r="BA91" s="57" t="s">
        <v>505</v>
      </c>
      <c r="BB91" s="97" t="s">
        <v>69</v>
      </c>
    </row>
    <row r="92" spans="1:54" ht="60" customHeight="1" x14ac:dyDescent="0.25">
      <c r="A92" s="47" t="s">
        <v>53</v>
      </c>
      <c r="B92" s="47" t="s">
        <v>443</v>
      </c>
      <c r="C92" s="154" t="s">
        <v>506</v>
      </c>
      <c r="D92" s="154" t="s">
        <v>507</v>
      </c>
      <c r="E92" s="154">
        <v>0</v>
      </c>
      <c r="F92" s="155" t="s">
        <v>508</v>
      </c>
      <c r="G92" s="156" t="s">
        <v>509</v>
      </c>
      <c r="H92" s="166" t="s">
        <v>510</v>
      </c>
      <c r="I92" s="166" t="s">
        <v>511</v>
      </c>
      <c r="J92" s="167">
        <v>0</v>
      </c>
      <c r="K92" s="13" t="s">
        <v>74</v>
      </c>
      <c r="L92" s="168">
        <v>22</v>
      </c>
      <c r="M92" s="42">
        <v>7</v>
      </c>
      <c r="N92" s="46">
        <v>7</v>
      </c>
      <c r="O92" s="157" t="s">
        <v>511</v>
      </c>
      <c r="P92" s="14">
        <v>0</v>
      </c>
      <c r="Q92" s="25">
        <v>530250</v>
      </c>
      <c r="R92" s="45">
        <f>SUM(S92:AF92)</f>
        <v>530250</v>
      </c>
      <c r="S92" s="45">
        <v>52500</v>
      </c>
      <c r="T92" s="45"/>
      <c r="U92" s="16"/>
      <c r="V92" s="16"/>
      <c r="W92" s="15">
        <v>127750</v>
      </c>
      <c r="X92" s="16"/>
      <c r="Y92" s="16"/>
      <c r="Z92" s="16"/>
      <c r="AA92" s="15">
        <v>350000</v>
      </c>
      <c r="AB92" s="16"/>
      <c r="AC92" s="16"/>
      <c r="AD92" s="16"/>
      <c r="AE92" s="16"/>
      <c r="AF92" s="16"/>
      <c r="AG92" s="63" t="s">
        <v>512</v>
      </c>
      <c r="AH92" s="16"/>
      <c r="AI92" s="14">
        <v>4</v>
      </c>
      <c r="AJ92" s="16" t="s">
        <v>513</v>
      </c>
      <c r="AK92" s="14">
        <v>120000</v>
      </c>
      <c r="AL92" s="25">
        <v>530250</v>
      </c>
      <c r="AM92" s="63" t="s">
        <v>514</v>
      </c>
      <c r="AN92" s="14"/>
      <c r="AO92" s="14"/>
      <c r="AP92" s="14"/>
      <c r="AQ92" s="14"/>
      <c r="AR92" s="14"/>
      <c r="AS92" s="14" t="s">
        <v>398</v>
      </c>
      <c r="AT92" s="14" t="s">
        <v>398</v>
      </c>
      <c r="AU92" s="14" t="s">
        <v>398</v>
      </c>
      <c r="AV92" s="14" t="s">
        <v>398</v>
      </c>
      <c r="AW92" s="14" t="s">
        <v>398</v>
      </c>
      <c r="AX92" s="14" t="s">
        <v>398</v>
      </c>
      <c r="AY92" s="14" t="s">
        <v>398</v>
      </c>
      <c r="AZ92" s="57" t="s">
        <v>452</v>
      </c>
      <c r="BA92" s="57" t="s">
        <v>515</v>
      </c>
      <c r="BB92" s="97" t="s">
        <v>69</v>
      </c>
    </row>
    <row r="93" spans="1:54" ht="45" x14ac:dyDescent="0.25">
      <c r="A93" s="47" t="s">
        <v>53</v>
      </c>
      <c r="B93" s="47" t="s">
        <v>443</v>
      </c>
      <c r="C93" s="160"/>
      <c r="D93" s="160"/>
      <c r="E93" s="160"/>
      <c r="F93" s="155" t="s">
        <v>508</v>
      </c>
      <c r="G93" s="156"/>
      <c r="H93" s="157" t="s">
        <v>516</v>
      </c>
      <c r="I93" s="157" t="s">
        <v>517</v>
      </c>
      <c r="J93" s="167">
        <v>0</v>
      </c>
      <c r="K93" s="13" t="s">
        <v>74</v>
      </c>
      <c r="L93" s="168">
        <v>4</v>
      </c>
      <c r="M93" s="42">
        <v>1</v>
      </c>
      <c r="N93" s="46">
        <v>1</v>
      </c>
      <c r="O93" s="157" t="s">
        <v>517</v>
      </c>
      <c r="P93" s="14">
        <v>0</v>
      </c>
      <c r="Q93" s="25">
        <v>180250</v>
      </c>
      <c r="R93" s="45">
        <f>SUM(S93:AF93)</f>
        <v>180250</v>
      </c>
      <c r="S93" s="15">
        <v>52500</v>
      </c>
      <c r="T93" s="15"/>
      <c r="U93" s="15">
        <v>0</v>
      </c>
      <c r="V93" s="15">
        <v>0</v>
      </c>
      <c r="W93" s="15">
        <v>127750</v>
      </c>
      <c r="X93" s="15"/>
      <c r="Y93" s="16"/>
      <c r="Z93" s="16"/>
      <c r="AA93" s="16"/>
      <c r="AB93" s="16"/>
      <c r="AC93" s="16"/>
      <c r="AD93" s="16"/>
      <c r="AE93" s="16"/>
      <c r="AF93" s="16"/>
      <c r="AG93" s="63" t="s">
        <v>518</v>
      </c>
      <c r="AH93" s="16"/>
      <c r="AI93" s="14">
        <v>5</v>
      </c>
      <c r="AJ93" s="53" t="s">
        <v>519</v>
      </c>
      <c r="AK93" s="14">
        <v>20</v>
      </c>
      <c r="AL93" s="25">
        <v>180250</v>
      </c>
      <c r="AM93" s="63" t="s">
        <v>520</v>
      </c>
      <c r="AN93" s="14"/>
      <c r="AO93" s="14"/>
      <c r="AP93" s="14" t="s">
        <v>398</v>
      </c>
      <c r="AQ93" s="14" t="s">
        <v>398</v>
      </c>
      <c r="AR93" s="14"/>
      <c r="AS93" s="14"/>
      <c r="AT93" s="14"/>
      <c r="AU93" s="14"/>
      <c r="AV93" s="14"/>
      <c r="AW93" s="14"/>
      <c r="AX93" s="14"/>
      <c r="AY93" s="14"/>
      <c r="AZ93" s="57" t="s">
        <v>452</v>
      </c>
      <c r="BA93" s="57" t="s">
        <v>521</v>
      </c>
      <c r="BB93" s="97" t="s">
        <v>69</v>
      </c>
    </row>
    <row r="94" spans="1:54" ht="30" x14ac:dyDescent="0.25">
      <c r="A94" s="47" t="s">
        <v>53</v>
      </c>
      <c r="B94" s="47" t="s">
        <v>443</v>
      </c>
      <c r="C94" s="160"/>
      <c r="D94" s="160"/>
      <c r="E94" s="160"/>
      <c r="F94" s="155" t="s">
        <v>508</v>
      </c>
      <c r="G94" s="156"/>
      <c r="H94" s="157" t="s">
        <v>522</v>
      </c>
      <c r="I94" s="157" t="s">
        <v>523</v>
      </c>
      <c r="J94" s="167" t="s">
        <v>524</v>
      </c>
      <c r="K94" s="13" t="s">
        <v>74</v>
      </c>
      <c r="L94" s="168">
        <v>4</v>
      </c>
      <c r="M94" s="42">
        <v>1</v>
      </c>
      <c r="N94" s="46">
        <v>1</v>
      </c>
      <c r="O94" s="157" t="s">
        <v>523</v>
      </c>
      <c r="P94" s="14">
        <v>1</v>
      </c>
      <c r="Q94" s="25">
        <v>180250</v>
      </c>
      <c r="R94" s="45">
        <v>180250</v>
      </c>
      <c r="S94" s="15">
        <v>52500</v>
      </c>
      <c r="T94" s="15"/>
      <c r="U94" s="15">
        <v>0</v>
      </c>
      <c r="V94" s="15">
        <v>0</v>
      </c>
      <c r="W94" s="15">
        <v>127749.99999999999</v>
      </c>
      <c r="X94" s="15"/>
      <c r="Y94" s="16"/>
      <c r="Z94" s="16"/>
      <c r="AA94" s="16"/>
      <c r="AB94" s="16"/>
      <c r="AC94" s="16"/>
      <c r="AD94" s="16"/>
      <c r="AE94" s="16"/>
      <c r="AF94" s="16"/>
      <c r="AG94" s="63" t="s">
        <v>525</v>
      </c>
      <c r="AH94" s="16"/>
      <c r="AI94" s="14">
        <v>18</v>
      </c>
      <c r="AJ94" s="16" t="s">
        <v>204</v>
      </c>
      <c r="AK94" s="14">
        <v>40000</v>
      </c>
      <c r="AL94" s="25">
        <v>180250</v>
      </c>
      <c r="AM94" s="63" t="s">
        <v>526</v>
      </c>
      <c r="AN94" s="14"/>
      <c r="AO94" s="14"/>
      <c r="AP94" s="14" t="s">
        <v>398</v>
      </c>
      <c r="AQ94" s="14" t="s">
        <v>398</v>
      </c>
      <c r="AR94" s="14" t="s">
        <v>398</v>
      </c>
      <c r="AS94" s="14"/>
      <c r="AT94" s="14"/>
      <c r="AU94" s="14"/>
      <c r="AV94" s="14"/>
      <c r="AW94" s="14"/>
      <c r="AX94" s="14"/>
      <c r="AY94" s="14"/>
      <c r="AZ94" s="57" t="s">
        <v>452</v>
      </c>
      <c r="BA94" s="16"/>
      <c r="BB94" s="97" t="s">
        <v>69</v>
      </c>
    </row>
    <row r="95" spans="1:54" ht="55.5" customHeight="1" x14ac:dyDescent="0.25">
      <c r="A95" s="47" t="s">
        <v>53</v>
      </c>
      <c r="B95" s="47" t="s">
        <v>443</v>
      </c>
      <c r="C95" s="161"/>
      <c r="D95" s="161"/>
      <c r="E95" s="161"/>
      <c r="F95" s="155" t="s">
        <v>508</v>
      </c>
      <c r="G95" s="156"/>
      <c r="H95" s="157" t="s">
        <v>527</v>
      </c>
      <c r="I95" s="157" t="s">
        <v>528</v>
      </c>
      <c r="J95" s="167">
        <v>0</v>
      </c>
      <c r="K95" s="13" t="s">
        <v>74</v>
      </c>
      <c r="L95" s="168">
        <v>4</v>
      </c>
      <c r="M95" s="42">
        <v>1</v>
      </c>
      <c r="N95" s="46">
        <v>1</v>
      </c>
      <c r="O95" s="157" t="s">
        <v>528</v>
      </c>
      <c r="P95" s="14">
        <v>1</v>
      </c>
      <c r="Q95" s="25">
        <v>180250</v>
      </c>
      <c r="R95" s="45">
        <f>SUM(S95:AF95)</f>
        <v>180250</v>
      </c>
      <c r="S95" s="15">
        <v>52500</v>
      </c>
      <c r="T95" s="15"/>
      <c r="U95" s="15">
        <v>0</v>
      </c>
      <c r="V95" s="15">
        <v>0</v>
      </c>
      <c r="W95" s="15">
        <v>127749.99999999999</v>
      </c>
      <c r="X95" s="15"/>
      <c r="Y95" s="16"/>
      <c r="Z95" s="16"/>
      <c r="AA95" s="16"/>
      <c r="AB95" s="16"/>
      <c r="AC95" s="16"/>
      <c r="AD95" s="16"/>
      <c r="AE95" s="16"/>
      <c r="AF95" s="16"/>
      <c r="AG95" s="63" t="s">
        <v>529</v>
      </c>
      <c r="AH95" s="16"/>
      <c r="AI95" s="14">
        <v>3</v>
      </c>
      <c r="AJ95" s="16" t="s">
        <v>530</v>
      </c>
      <c r="AK95" s="14">
        <v>500000</v>
      </c>
      <c r="AL95" s="25">
        <v>180250</v>
      </c>
      <c r="AM95" s="14" t="s">
        <v>531</v>
      </c>
      <c r="AN95" s="14"/>
      <c r="AO95" s="14"/>
      <c r="AP95" s="14"/>
      <c r="AQ95" s="14" t="s">
        <v>398</v>
      </c>
      <c r="AR95" s="14"/>
      <c r="AS95" s="14"/>
      <c r="AT95" s="14"/>
      <c r="AU95" s="14"/>
      <c r="AV95" s="14"/>
      <c r="AW95" s="14"/>
      <c r="AX95" s="14"/>
      <c r="AY95" s="14"/>
      <c r="AZ95" s="57" t="s">
        <v>452</v>
      </c>
      <c r="BA95" s="16"/>
      <c r="BB95" s="97" t="s">
        <v>69</v>
      </c>
    </row>
    <row r="96" spans="1:54" ht="67.5" customHeight="1" x14ac:dyDescent="0.25">
      <c r="A96" s="47" t="s">
        <v>53</v>
      </c>
      <c r="B96" s="47" t="s">
        <v>443</v>
      </c>
      <c r="C96" s="154" t="s">
        <v>532</v>
      </c>
      <c r="D96" s="154" t="s">
        <v>533</v>
      </c>
      <c r="E96" s="154">
        <v>0</v>
      </c>
      <c r="F96" s="155" t="s">
        <v>534</v>
      </c>
      <c r="G96" s="156" t="s">
        <v>535</v>
      </c>
      <c r="H96" s="157" t="s">
        <v>536</v>
      </c>
      <c r="I96" s="157" t="s">
        <v>537</v>
      </c>
      <c r="J96" s="158">
        <v>0</v>
      </c>
      <c r="K96" s="13" t="s">
        <v>74</v>
      </c>
      <c r="L96" s="163">
        <v>4</v>
      </c>
      <c r="M96" s="12">
        <v>1</v>
      </c>
      <c r="N96" s="13">
        <v>1</v>
      </c>
      <c r="O96" s="157" t="s">
        <v>537</v>
      </c>
      <c r="P96" s="14">
        <v>0</v>
      </c>
      <c r="Q96" s="25">
        <v>180250</v>
      </c>
      <c r="R96" s="45">
        <f t="shared" ref="R96:R99" si="1">SUM(S96:AF96)</f>
        <v>180250</v>
      </c>
      <c r="S96" s="15">
        <v>52500</v>
      </c>
      <c r="T96" s="15"/>
      <c r="U96" s="15">
        <v>0</v>
      </c>
      <c r="V96" s="15">
        <v>0</v>
      </c>
      <c r="W96" s="15">
        <v>127749.99999999999</v>
      </c>
      <c r="X96" s="15"/>
      <c r="Y96" s="16"/>
      <c r="Z96" s="16"/>
      <c r="AA96" s="16"/>
      <c r="AB96" s="16"/>
      <c r="AC96" s="16"/>
      <c r="AD96" s="16"/>
      <c r="AE96" s="16"/>
      <c r="AF96" s="16"/>
      <c r="AG96" s="63" t="s">
        <v>538</v>
      </c>
      <c r="AH96" s="16"/>
      <c r="AI96" s="14">
        <v>7</v>
      </c>
      <c r="AJ96" s="53" t="s">
        <v>539</v>
      </c>
      <c r="AK96" s="14">
        <v>7000</v>
      </c>
      <c r="AL96" s="25">
        <v>180250</v>
      </c>
      <c r="AM96" s="63" t="s">
        <v>540</v>
      </c>
      <c r="AN96" s="14"/>
      <c r="AO96" s="14"/>
      <c r="AP96" s="14"/>
      <c r="AQ96" s="14" t="s">
        <v>398</v>
      </c>
      <c r="AR96" s="14" t="s">
        <v>398</v>
      </c>
      <c r="AS96" s="14" t="s">
        <v>398</v>
      </c>
      <c r="AT96" s="14" t="s">
        <v>398</v>
      </c>
      <c r="AU96" s="14" t="s">
        <v>398</v>
      </c>
      <c r="AV96" s="14" t="s">
        <v>398</v>
      </c>
      <c r="AW96" s="14" t="s">
        <v>398</v>
      </c>
      <c r="AX96" s="14" t="s">
        <v>398</v>
      </c>
      <c r="AY96" s="14" t="s">
        <v>398</v>
      </c>
      <c r="AZ96" s="57" t="s">
        <v>452</v>
      </c>
      <c r="BA96" s="57" t="s">
        <v>541</v>
      </c>
      <c r="BB96" s="97" t="s">
        <v>69</v>
      </c>
    </row>
    <row r="97" spans="1:54" ht="45.75" customHeight="1" x14ac:dyDescent="0.25">
      <c r="A97" s="47" t="s">
        <v>53</v>
      </c>
      <c r="B97" s="47" t="s">
        <v>443</v>
      </c>
      <c r="C97" s="160"/>
      <c r="D97" s="160"/>
      <c r="E97" s="160"/>
      <c r="F97" s="155" t="s">
        <v>534</v>
      </c>
      <c r="G97" s="156"/>
      <c r="H97" s="157" t="s">
        <v>542</v>
      </c>
      <c r="I97" s="157" t="s">
        <v>543</v>
      </c>
      <c r="J97" s="158">
        <v>0</v>
      </c>
      <c r="K97" s="13" t="s">
        <v>74</v>
      </c>
      <c r="L97" s="163">
        <v>2</v>
      </c>
      <c r="M97" s="12">
        <v>0.7</v>
      </c>
      <c r="N97" s="13">
        <v>0.7</v>
      </c>
      <c r="O97" s="157" t="s">
        <v>543</v>
      </c>
      <c r="P97" s="14">
        <v>0</v>
      </c>
      <c r="Q97" s="25">
        <v>180250</v>
      </c>
      <c r="R97" s="45">
        <f t="shared" si="1"/>
        <v>180250</v>
      </c>
      <c r="S97" s="15">
        <v>52500</v>
      </c>
      <c r="T97" s="15"/>
      <c r="U97" s="15">
        <v>0</v>
      </c>
      <c r="V97" s="15">
        <v>0</v>
      </c>
      <c r="W97" s="15">
        <v>127749.99999999999</v>
      </c>
      <c r="X97" s="15"/>
      <c r="Y97" s="16"/>
      <c r="Z97" s="16"/>
      <c r="AA97" s="16"/>
      <c r="AB97" s="16"/>
      <c r="AC97" s="16"/>
      <c r="AD97" s="16"/>
      <c r="AE97" s="16"/>
      <c r="AF97" s="16"/>
      <c r="AG97" s="63" t="s">
        <v>544</v>
      </c>
      <c r="AH97" s="16"/>
      <c r="AI97" s="14">
        <v>12</v>
      </c>
      <c r="AJ97" s="53" t="s">
        <v>545</v>
      </c>
      <c r="AK97" s="14">
        <v>240000</v>
      </c>
      <c r="AL97" s="25">
        <v>180250</v>
      </c>
      <c r="AM97" s="63" t="s">
        <v>546</v>
      </c>
      <c r="AN97" s="14"/>
      <c r="AO97" s="14"/>
      <c r="AP97" s="14"/>
      <c r="AQ97" s="14" t="s">
        <v>398</v>
      </c>
      <c r="AR97" s="14" t="s">
        <v>398</v>
      </c>
      <c r="AS97" s="14" t="s">
        <v>398</v>
      </c>
      <c r="AT97" s="14" t="s">
        <v>398</v>
      </c>
      <c r="AU97" s="14" t="s">
        <v>398</v>
      </c>
      <c r="AV97" s="14" t="s">
        <v>398</v>
      </c>
      <c r="AW97" s="14" t="s">
        <v>398</v>
      </c>
      <c r="AX97" s="14" t="s">
        <v>398</v>
      </c>
      <c r="AY97" s="14" t="s">
        <v>398</v>
      </c>
      <c r="AZ97" s="57" t="s">
        <v>452</v>
      </c>
      <c r="BA97" s="57" t="s">
        <v>547</v>
      </c>
      <c r="BB97" s="97" t="s">
        <v>69</v>
      </c>
    </row>
    <row r="98" spans="1:54" ht="51" customHeight="1" x14ac:dyDescent="0.25">
      <c r="A98" s="47" t="s">
        <v>53</v>
      </c>
      <c r="B98" s="47" t="s">
        <v>443</v>
      </c>
      <c r="C98" s="160"/>
      <c r="D98" s="160"/>
      <c r="E98" s="160"/>
      <c r="F98" s="155" t="s">
        <v>534</v>
      </c>
      <c r="G98" s="156"/>
      <c r="H98" s="157" t="s">
        <v>548</v>
      </c>
      <c r="I98" s="157" t="s">
        <v>549</v>
      </c>
      <c r="J98" s="158">
        <v>0</v>
      </c>
      <c r="K98" s="13" t="s">
        <v>74</v>
      </c>
      <c r="L98" s="163">
        <v>4</v>
      </c>
      <c r="M98" s="12">
        <v>1</v>
      </c>
      <c r="N98" s="13">
        <v>1</v>
      </c>
      <c r="O98" s="157" t="s">
        <v>549</v>
      </c>
      <c r="P98" s="14">
        <v>0</v>
      </c>
      <c r="Q98" s="25">
        <v>180250</v>
      </c>
      <c r="R98" s="45">
        <f t="shared" si="1"/>
        <v>180250</v>
      </c>
      <c r="S98" s="15">
        <v>52500</v>
      </c>
      <c r="T98" s="15"/>
      <c r="U98" s="15">
        <v>0</v>
      </c>
      <c r="V98" s="15">
        <v>0</v>
      </c>
      <c r="W98" s="15">
        <v>127749.99999999999</v>
      </c>
      <c r="X98" s="15"/>
      <c r="Y98" s="16"/>
      <c r="Z98" s="16"/>
      <c r="AA98" s="16"/>
      <c r="AB98" s="16"/>
      <c r="AC98" s="16"/>
      <c r="AD98" s="16"/>
      <c r="AE98" s="16"/>
      <c r="AF98" s="16"/>
      <c r="AG98" s="63" t="s">
        <v>550</v>
      </c>
      <c r="AH98" s="16"/>
      <c r="AI98" s="14">
        <v>18</v>
      </c>
      <c r="AJ98" s="53" t="s">
        <v>551</v>
      </c>
      <c r="AK98" s="14">
        <v>36000</v>
      </c>
      <c r="AL98" s="25">
        <v>180250</v>
      </c>
      <c r="AM98" s="63" t="s">
        <v>552</v>
      </c>
      <c r="AN98" s="14"/>
      <c r="AO98" s="14"/>
      <c r="AP98" s="14" t="s">
        <v>398</v>
      </c>
      <c r="AQ98" s="14"/>
      <c r="AR98" s="14"/>
      <c r="AS98" s="14"/>
      <c r="AT98" s="14"/>
      <c r="AU98" s="14"/>
      <c r="AV98" s="14"/>
      <c r="AW98" s="14"/>
      <c r="AX98" s="14"/>
      <c r="AY98" s="14"/>
      <c r="AZ98" s="57" t="s">
        <v>452</v>
      </c>
      <c r="BA98" s="98"/>
      <c r="BB98" s="97" t="s">
        <v>69</v>
      </c>
    </row>
    <row r="99" spans="1:54" ht="69" customHeight="1" x14ac:dyDescent="0.25">
      <c r="A99" s="47" t="s">
        <v>53</v>
      </c>
      <c r="B99" s="47" t="s">
        <v>443</v>
      </c>
      <c r="C99" s="161"/>
      <c r="D99" s="161"/>
      <c r="E99" s="161"/>
      <c r="F99" s="155" t="s">
        <v>534</v>
      </c>
      <c r="G99" s="156"/>
      <c r="H99" s="157" t="s">
        <v>553</v>
      </c>
      <c r="I99" s="157" t="s">
        <v>554</v>
      </c>
      <c r="J99" s="158">
        <v>0</v>
      </c>
      <c r="K99" s="13" t="s">
        <v>74</v>
      </c>
      <c r="L99" s="163">
        <v>2</v>
      </c>
      <c r="M99" s="12">
        <v>0.7</v>
      </c>
      <c r="N99" s="13">
        <v>0.7</v>
      </c>
      <c r="O99" s="157" t="s">
        <v>554</v>
      </c>
      <c r="P99" s="14">
        <v>0</v>
      </c>
      <c r="Q99" s="25">
        <v>180250</v>
      </c>
      <c r="R99" s="45">
        <f t="shared" si="1"/>
        <v>180250</v>
      </c>
      <c r="S99" s="15">
        <v>52500</v>
      </c>
      <c r="T99" s="15"/>
      <c r="U99" s="15">
        <v>0</v>
      </c>
      <c r="V99" s="15">
        <v>0</v>
      </c>
      <c r="W99" s="15">
        <v>127749.99999999999</v>
      </c>
      <c r="X99" s="15"/>
      <c r="Y99" s="16"/>
      <c r="Z99" s="16"/>
      <c r="AA99" s="16"/>
      <c r="AB99" s="16"/>
      <c r="AC99" s="16"/>
      <c r="AD99" s="16"/>
      <c r="AE99" s="16"/>
      <c r="AF99" s="16"/>
      <c r="AG99" s="63" t="s">
        <v>555</v>
      </c>
      <c r="AH99" s="16"/>
      <c r="AI99" s="14">
        <v>18</v>
      </c>
      <c r="AJ99" s="53" t="s">
        <v>551</v>
      </c>
      <c r="AK99" s="14">
        <v>36000</v>
      </c>
      <c r="AL99" s="25">
        <v>180250</v>
      </c>
      <c r="AM99" s="14" t="s">
        <v>556</v>
      </c>
      <c r="AN99" s="14"/>
      <c r="AO99" s="14"/>
      <c r="AP99" s="14"/>
      <c r="AQ99" s="14"/>
      <c r="AR99" s="14"/>
      <c r="AS99" s="14"/>
      <c r="AT99" s="14" t="s">
        <v>398</v>
      </c>
      <c r="AU99" s="14"/>
      <c r="AV99" s="14"/>
      <c r="AW99" s="14"/>
      <c r="AX99" s="14" t="s">
        <v>398</v>
      </c>
      <c r="AY99" s="14"/>
      <c r="AZ99" s="57" t="s">
        <v>452</v>
      </c>
      <c r="BA99" s="57" t="s">
        <v>557</v>
      </c>
      <c r="BB99" s="97" t="s">
        <v>69</v>
      </c>
    </row>
    <row r="100" spans="1:54" ht="18" customHeight="1" x14ac:dyDescent="0.25">
      <c r="S100" s="34"/>
      <c r="T100" s="34"/>
      <c r="U100" s="34"/>
      <c r="V100" s="34"/>
      <c r="W100" s="34"/>
      <c r="X100" s="34"/>
    </row>
    <row r="101" spans="1:54" ht="18.75" x14ac:dyDescent="0.25">
      <c r="A101" s="106" t="s">
        <v>561</v>
      </c>
      <c r="B101" s="106"/>
      <c r="C101" s="26"/>
      <c r="D101" s="26"/>
      <c r="P101" s="110"/>
      <c r="Q101" s="110"/>
      <c r="R101" s="37"/>
      <c r="S101" s="37"/>
      <c r="T101" s="37"/>
      <c r="U101" s="37"/>
      <c r="V101" s="37"/>
      <c r="W101" s="37"/>
      <c r="X101" s="37"/>
      <c r="Y101" s="37"/>
      <c r="Z101" s="37"/>
      <c r="AA101" s="37"/>
      <c r="AB101" s="37"/>
      <c r="AC101" s="37"/>
      <c r="AD101" s="37"/>
      <c r="AE101" s="37"/>
      <c r="AF101" s="37"/>
      <c r="AG101" s="30"/>
      <c r="AH101" s="30"/>
      <c r="AI101" s="31"/>
    </row>
    <row r="121" ht="99.75" customHeight="1" x14ac:dyDescent="0.25"/>
    <row r="122" ht="99.75" customHeight="1" x14ac:dyDescent="0.25"/>
    <row r="123" ht="99.75" customHeight="1" x14ac:dyDescent="0.25"/>
    <row r="124" ht="15" customHeight="1" x14ac:dyDescent="0.25"/>
  </sheetData>
  <sheetProtection password="DFEF" sheet="1" objects="1" scenarios="1" autoFilter="0"/>
  <autoFilter ref="A14:BB15">
    <filterColumn colId="1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autoFilter>
  <mergeCells count="86">
    <mergeCell ref="P101:Q101"/>
    <mergeCell ref="A11:N11"/>
    <mergeCell ref="A2:L2"/>
    <mergeCell ref="A3:L3"/>
    <mergeCell ref="A5:L5"/>
    <mergeCell ref="A6:L6"/>
    <mergeCell ref="A9:N9"/>
    <mergeCell ref="L14:L15"/>
    <mergeCell ref="A14:A15"/>
    <mergeCell ref="B14:B15"/>
    <mergeCell ref="C14:C15"/>
    <mergeCell ref="D14:D15"/>
    <mergeCell ref="E14:E15"/>
    <mergeCell ref="F14:F15"/>
    <mergeCell ref="G14:G15"/>
    <mergeCell ref="H14:H15"/>
    <mergeCell ref="I14:I15"/>
    <mergeCell ref="J14:J15"/>
    <mergeCell ref="K14:K15"/>
    <mergeCell ref="AL14:AL15"/>
    <mergeCell ref="M14:M15"/>
    <mergeCell ref="N14:N15"/>
    <mergeCell ref="O14:P14"/>
    <mergeCell ref="Q14:Q15"/>
    <mergeCell ref="R14:R15"/>
    <mergeCell ref="S14:AF14"/>
    <mergeCell ref="AG14:AG15"/>
    <mergeCell ref="AH14:AH15"/>
    <mergeCell ref="AI14:AI15"/>
    <mergeCell ref="AJ14:AJ15"/>
    <mergeCell ref="AK14:AK15"/>
    <mergeCell ref="AM14:AM15"/>
    <mergeCell ref="AN14:AY14"/>
    <mergeCell ref="AZ14:AZ15"/>
    <mergeCell ref="BA14:BA15"/>
    <mergeCell ref="BB14:BB15"/>
    <mergeCell ref="G16:G28"/>
    <mergeCell ref="G29:G41"/>
    <mergeCell ref="G42:G57"/>
    <mergeCell ref="C44:C57"/>
    <mergeCell ref="D44:D57"/>
    <mergeCell ref="E44:E57"/>
    <mergeCell ref="C27:C28"/>
    <mergeCell ref="D27:D28"/>
    <mergeCell ref="E27:E28"/>
    <mergeCell ref="C29:C41"/>
    <mergeCell ref="D29:D41"/>
    <mergeCell ref="E29:E41"/>
    <mergeCell ref="G72:G74"/>
    <mergeCell ref="G75:G81"/>
    <mergeCell ref="C76:C78"/>
    <mergeCell ref="D76:D78"/>
    <mergeCell ref="C58:C59"/>
    <mergeCell ref="D58:D59"/>
    <mergeCell ref="E58:E59"/>
    <mergeCell ref="G58:G59"/>
    <mergeCell ref="C60:C68"/>
    <mergeCell ref="D60:D68"/>
    <mergeCell ref="E60:E68"/>
    <mergeCell ref="G60:G68"/>
    <mergeCell ref="C69:C71"/>
    <mergeCell ref="D69:D71"/>
    <mergeCell ref="E69:E71"/>
    <mergeCell ref="G69:G71"/>
    <mergeCell ref="E76:E78"/>
    <mergeCell ref="C85:C88"/>
    <mergeCell ref="D85:D88"/>
    <mergeCell ref="E85:E88"/>
    <mergeCell ref="G85:G88"/>
    <mergeCell ref="C82:C84"/>
    <mergeCell ref="D82:D84"/>
    <mergeCell ref="E82:E84"/>
    <mergeCell ref="G82:G84"/>
    <mergeCell ref="C90:C91"/>
    <mergeCell ref="D90:D91"/>
    <mergeCell ref="E90:E91"/>
    <mergeCell ref="G90:G91"/>
    <mergeCell ref="C92:C95"/>
    <mergeCell ref="D92:D95"/>
    <mergeCell ref="E92:E95"/>
    <mergeCell ref="G92:G95"/>
    <mergeCell ref="C96:C99"/>
    <mergeCell ref="D96:D99"/>
    <mergeCell ref="E96:E99"/>
    <mergeCell ref="G96:G99"/>
    <mergeCell ref="A101:B101"/>
  </mergeCells>
  <conditionalFormatting sqref="C59 C61:C68 C70:C71">
    <cfRule type="notContainsBlanks" dxfId="2" priority="1">
      <formula>LEN(TRIM(#REF!))&gt;0</formula>
    </cfRule>
  </conditionalFormatting>
  <conditionalFormatting sqref="E59 E61:E68 E70:E71 G43:G57 G59 G61:G68 G70:G71">
    <cfRule type="notContainsBlanks" dxfId="1" priority="2">
      <formula>LEN(TRIM(#REF!))&gt;0</formula>
    </cfRule>
  </conditionalFormatting>
  <conditionalFormatting sqref="D59 D61:D68 D70:D71">
    <cfRule type="notContainsBlanks" dxfId="0" priority="3">
      <formula>LEN(TRIM(#REF!))&gt;0</formula>
    </cfRule>
  </conditionalFormatting>
  <pageMargins left="0.70866141732283472" right="0.70866141732283472" top="0.74803149606299213" bottom="0.74803149606299213" header="0.31496062992125984" footer="0.31496062992125984"/>
  <pageSetup paperSize="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53"/>
  <sheetViews>
    <sheetView zoomScale="70" zoomScaleNormal="70" workbookViewId="0">
      <selection activeCell="G11" sqref="G11:G19"/>
    </sheetView>
  </sheetViews>
  <sheetFormatPr baseColWidth="10" defaultRowHeight="15" x14ac:dyDescent="0.25"/>
  <cols>
    <col min="14" max="14" width="13.7109375" bestFit="1" customWidth="1"/>
    <col min="38" max="49" width="7.7109375" customWidth="1"/>
  </cols>
  <sheetData>
    <row r="1" spans="1:51" ht="18" x14ac:dyDescent="0.25">
      <c r="A1" s="114" t="s">
        <v>2</v>
      </c>
      <c r="B1" s="114"/>
      <c r="C1" s="114"/>
      <c r="D1" s="114"/>
      <c r="E1" s="114"/>
      <c r="F1" s="114"/>
      <c r="G1" s="114"/>
      <c r="H1" s="114"/>
      <c r="I1" s="114"/>
      <c r="J1" s="179"/>
      <c r="K1" s="114"/>
      <c r="L1" s="114"/>
      <c r="M1" s="4"/>
    </row>
    <row r="2" spans="1:51" ht="18" x14ac:dyDescent="0.25">
      <c r="A2" s="112" t="s">
        <v>576</v>
      </c>
      <c r="B2" s="112"/>
      <c r="C2" s="112"/>
      <c r="D2" s="112"/>
      <c r="E2" s="112"/>
      <c r="F2" s="112"/>
      <c r="G2" s="112"/>
      <c r="H2" s="112"/>
      <c r="I2" s="112"/>
      <c r="J2" s="180"/>
      <c r="K2" s="112"/>
      <c r="L2" s="112"/>
      <c r="M2" s="4"/>
    </row>
    <row r="3" spans="1:51" ht="18" x14ac:dyDescent="0.25">
      <c r="A3" s="181"/>
      <c r="B3" s="101"/>
      <c r="C3" s="101"/>
      <c r="D3" s="101"/>
      <c r="E3" s="101"/>
      <c r="F3" s="181"/>
      <c r="G3" s="101"/>
      <c r="H3" s="181"/>
      <c r="I3" s="181"/>
      <c r="J3" s="8"/>
      <c r="K3" s="101"/>
      <c r="L3" s="101"/>
      <c r="M3" s="4"/>
    </row>
    <row r="4" spans="1:51" ht="18" x14ac:dyDescent="0.25">
      <c r="A4" s="181"/>
      <c r="B4" s="101"/>
      <c r="C4" s="101"/>
      <c r="D4" s="101"/>
      <c r="E4" s="101"/>
      <c r="F4" s="181"/>
      <c r="G4" s="101"/>
      <c r="H4" s="181"/>
      <c r="I4" s="181"/>
      <c r="J4" s="8"/>
      <c r="K4" s="101"/>
      <c r="L4" s="101"/>
      <c r="M4" s="4"/>
    </row>
    <row r="5" spans="1:51" x14ac:dyDescent="0.25">
      <c r="A5" s="182" t="s">
        <v>577</v>
      </c>
      <c r="B5" s="182"/>
      <c r="C5" s="182"/>
      <c r="D5" s="182"/>
      <c r="E5" s="182"/>
      <c r="F5" s="182"/>
      <c r="G5" s="182"/>
      <c r="H5" s="182"/>
      <c r="I5" s="182"/>
      <c r="J5" s="183"/>
      <c r="K5" s="184"/>
      <c r="L5" s="184"/>
      <c r="M5" s="182"/>
    </row>
    <row r="6" spans="1:51" ht="18" x14ac:dyDescent="0.25">
      <c r="A6" s="185"/>
      <c r="B6" s="185"/>
      <c r="C6" s="185"/>
      <c r="D6" s="185"/>
      <c r="E6" s="185"/>
      <c r="F6" s="186"/>
      <c r="G6" s="103"/>
      <c r="H6" s="186"/>
      <c r="I6" s="186"/>
      <c r="J6" s="187"/>
      <c r="K6" s="103"/>
      <c r="L6" s="103"/>
      <c r="M6" s="187"/>
    </row>
    <row r="7" spans="1:51" x14ac:dyDescent="0.25">
      <c r="A7" s="182" t="s">
        <v>578</v>
      </c>
      <c r="B7" s="182"/>
      <c r="C7" s="182"/>
      <c r="D7" s="182"/>
      <c r="E7" s="182"/>
      <c r="F7" s="182"/>
      <c r="G7" s="182"/>
      <c r="H7" s="182"/>
      <c r="I7" s="182"/>
      <c r="J7" s="183"/>
      <c r="K7" s="184"/>
      <c r="L7" s="184"/>
      <c r="M7" s="182"/>
    </row>
    <row r="8" spans="1:51" ht="21" customHeight="1" x14ac:dyDescent="0.25"/>
    <row r="9" spans="1:51" ht="32.25" customHeight="1" x14ac:dyDescent="0.25">
      <c r="A9" s="263" t="s">
        <v>3</v>
      </c>
      <c r="B9" s="263" t="s">
        <v>4</v>
      </c>
      <c r="C9" s="264" t="s">
        <v>5</v>
      </c>
      <c r="D9" s="264" t="s">
        <v>6</v>
      </c>
      <c r="E9" s="264" t="s">
        <v>7</v>
      </c>
      <c r="F9" s="265" t="s">
        <v>8</v>
      </c>
      <c r="G9" s="264" t="s">
        <v>9</v>
      </c>
      <c r="H9" s="266" t="s">
        <v>10</v>
      </c>
      <c r="I9" s="266" t="s">
        <v>11</v>
      </c>
      <c r="J9" s="264" t="s">
        <v>12</v>
      </c>
      <c r="K9" s="264" t="s">
        <v>13</v>
      </c>
      <c r="L9" s="267" t="s">
        <v>14</v>
      </c>
      <c r="M9" s="192" t="s">
        <v>579</v>
      </c>
      <c r="N9" s="193" t="s">
        <v>1420</v>
      </c>
      <c r="O9" s="268" t="s">
        <v>1421</v>
      </c>
      <c r="P9" s="269"/>
      <c r="Q9" s="269"/>
      <c r="R9" s="269"/>
      <c r="S9" s="269"/>
      <c r="T9" s="269"/>
      <c r="U9" s="269"/>
      <c r="V9" s="269"/>
      <c r="W9" s="269"/>
      <c r="X9" s="269"/>
      <c r="Y9" s="269"/>
      <c r="Z9" s="269"/>
      <c r="AA9" s="269"/>
      <c r="AB9" s="269"/>
      <c r="AC9" s="269"/>
      <c r="AD9" s="269"/>
      <c r="AE9" s="270" t="s">
        <v>19</v>
      </c>
      <c r="AF9" s="193" t="s">
        <v>20</v>
      </c>
      <c r="AG9" s="193" t="s">
        <v>21</v>
      </c>
      <c r="AH9" s="271" t="s">
        <v>22</v>
      </c>
      <c r="AI9" s="272" t="s">
        <v>23</v>
      </c>
      <c r="AJ9" s="193" t="s">
        <v>24</v>
      </c>
      <c r="AK9" s="193" t="s">
        <v>25</v>
      </c>
      <c r="AL9" s="273" t="s">
        <v>26</v>
      </c>
      <c r="AM9" s="273"/>
      <c r="AN9" s="273"/>
      <c r="AO9" s="273"/>
      <c r="AP9" s="273"/>
      <c r="AQ9" s="273"/>
      <c r="AR9" s="273"/>
      <c r="AS9" s="273"/>
      <c r="AT9" s="273"/>
      <c r="AU9" s="273"/>
      <c r="AV9" s="273"/>
      <c r="AW9" s="273"/>
      <c r="AX9" s="273" t="s">
        <v>27</v>
      </c>
      <c r="AY9" s="274" t="s">
        <v>28</v>
      </c>
    </row>
    <row r="10" spans="1:51" ht="54.75" customHeight="1" x14ac:dyDescent="0.25">
      <c r="A10" s="275"/>
      <c r="B10" s="275"/>
      <c r="C10" s="276"/>
      <c r="D10" s="276"/>
      <c r="E10" s="276"/>
      <c r="F10" s="277"/>
      <c r="G10" s="276"/>
      <c r="H10" s="278"/>
      <c r="I10" s="278"/>
      <c r="J10" s="276"/>
      <c r="K10" s="276"/>
      <c r="L10" s="276"/>
      <c r="M10" s="194"/>
      <c r="N10" s="193"/>
      <c r="O10" s="279" t="s">
        <v>32</v>
      </c>
      <c r="P10" s="279" t="s">
        <v>580</v>
      </c>
      <c r="Q10" s="279" t="s">
        <v>33</v>
      </c>
      <c r="R10" s="279" t="s">
        <v>34</v>
      </c>
      <c r="S10" s="279" t="s">
        <v>581</v>
      </c>
      <c r="T10" s="279" t="s">
        <v>36</v>
      </c>
      <c r="U10" s="279" t="s">
        <v>582</v>
      </c>
      <c r="V10" s="279" t="s">
        <v>583</v>
      </c>
      <c r="W10" s="279" t="s">
        <v>37</v>
      </c>
      <c r="X10" s="279" t="s">
        <v>38</v>
      </c>
      <c r="Y10" s="279" t="s">
        <v>584</v>
      </c>
      <c r="Z10" s="279" t="s">
        <v>585</v>
      </c>
      <c r="AA10" s="279" t="s">
        <v>40</v>
      </c>
      <c r="AB10" s="279" t="s">
        <v>41</v>
      </c>
      <c r="AC10" s="279" t="s">
        <v>42</v>
      </c>
      <c r="AD10" s="279" t="s">
        <v>43</v>
      </c>
      <c r="AE10" s="270"/>
      <c r="AF10" s="193"/>
      <c r="AG10" s="193"/>
      <c r="AH10" s="194"/>
      <c r="AI10" s="272"/>
      <c r="AJ10" s="193"/>
      <c r="AK10" s="195"/>
      <c r="AL10" s="280" t="s">
        <v>44</v>
      </c>
      <c r="AM10" s="280" t="s">
        <v>45</v>
      </c>
      <c r="AN10" s="280" t="s">
        <v>46</v>
      </c>
      <c r="AO10" s="280" t="s">
        <v>47</v>
      </c>
      <c r="AP10" s="280" t="s">
        <v>46</v>
      </c>
      <c r="AQ10" s="280" t="s">
        <v>48</v>
      </c>
      <c r="AR10" s="280" t="s">
        <v>48</v>
      </c>
      <c r="AS10" s="280" t="s">
        <v>47</v>
      </c>
      <c r="AT10" s="280" t="s">
        <v>49</v>
      </c>
      <c r="AU10" s="280" t="s">
        <v>50</v>
      </c>
      <c r="AV10" s="280" t="s">
        <v>51</v>
      </c>
      <c r="AW10" s="280" t="s">
        <v>52</v>
      </c>
      <c r="AX10" s="273"/>
      <c r="AY10" s="281"/>
    </row>
    <row r="11" spans="1:51" ht="409.5" x14ac:dyDescent="0.25">
      <c r="A11" s="224" t="s">
        <v>53</v>
      </c>
      <c r="B11" s="208" t="s">
        <v>586</v>
      </c>
      <c r="C11" s="208" t="s">
        <v>587</v>
      </c>
      <c r="D11" s="208" t="s">
        <v>588</v>
      </c>
      <c r="E11" s="203">
        <v>0</v>
      </c>
      <c r="F11" s="224" t="s">
        <v>589</v>
      </c>
      <c r="G11" s="210" t="s">
        <v>590</v>
      </c>
      <c r="H11" s="224" t="s">
        <v>591</v>
      </c>
      <c r="I11" s="224" t="s">
        <v>592</v>
      </c>
      <c r="J11" s="206">
        <v>0</v>
      </c>
      <c r="K11" s="203" t="s">
        <v>61</v>
      </c>
      <c r="L11" s="206">
        <v>42</v>
      </c>
      <c r="M11" s="196">
        <v>42</v>
      </c>
      <c r="N11" s="217">
        <f>SUM(O11:AD11)</f>
        <v>132300000</v>
      </c>
      <c r="O11" s="257"/>
      <c r="P11" s="257"/>
      <c r="Q11" s="257"/>
      <c r="R11" s="257"/>
      <c r="S11" s="257">
        <v>132300000</v>
      </c>
      <c r="T11" s="257"/>
      <c r="U11" s="257"/>
      <c r="V11" s="257"/>
      <c r="W11" s="257"/>
      <c r="X11" s="257"/>
      <c r="Y11" s="257"/>
      <c r="Z11" s="257"/>
      <c r="AA11" s="257"/>
      <c r="AB11" s="257"/>
      <c r="AC11" s="257"/>
      <c r="AD11" s="257"/>
      <c r="AE11" s="201" t="s">
        <v>589</v>
      </c>
      <c r="AF11" s="202" t="s">
        <v>593</v>
      </c>
      <c r="AG11" s="198" t="s">
        <v>594</v>
      </c>
      <c r="AH11" s="196">
        <v>7</v>
      </c>
      <c r="AI11" s="237">
        <v>376582</v>
      </c>
      <c r="AJ11" s="217">
        <v>132300</v>
      </c>
      <c r="AK11" s="238" t="s">
        <v>595</v>
      </c>
      <c r="AL11" s="198" t="s">
        <v>596</v>
      </c>
      <c r="AM11" s="196" t="s">
        <v>398</v>
      </c>
      <c r="AN11" s="196" t="s">
        <v>398</v>
      </c>
      <c r="AO11" s="196" t="s">
        <v>398</v>
      </c>
      <c r="AP11" s="196" t="s">
        <v>398</v>
      </c>
      <c r="AQ11" s="196" t="s">
        <v>398</v>
      </c>
      <c r="AR11" s="196" t="s">
        <v>398</v>
      </c>
      <c r="AS11" s="196" t="s">
        <v>398</v>
      </c>
      <c r="AT11" s="196" t="s">
        <v>398</v>
      </c>
      <c r="AU11" s="196" t="s">
        <v>398</v>
      </c>
      <c r="AV11" s="196" t="s">
        <v>398</v>
      </c>
      <c r="AW11" s="196" t="s">
        <v>398</v>
      </c>
      <c r="AX11" s="239" t="s">
        <v>597</v>
      </c>
      <c r="AY11" s="198" t="s">
        <v>598</v>
      </c>
    </row>
    <row r="12" spans="1:51" ht="409.5" x14ac:dyDescent="0.25">
      <c r="A12" s="224" t="s">
        <v>53</v>
      </c>
      <c r="B12" s="208" t="s">
        <v>586</v>
      </c>
      <c r="C12" s="210" t="s">
        <v>599</v>
      </c>
      <c r="D12" s="210" t="s">
        <v>600</v>
      </c>
      <c r="E12" s="282">
        <v>0</v>
      </c>
      <c r="F12" s="224" t="s">
        <v>589</v>
      </c>
      <c r="G12" s="210"/>
      <c r="H12" s="224" t="s">
        <v>601</v>
      </c>
      <c r="I12" s="224" t="s">
        <v>602</v>
      </c>
      <c r="J12" s="206">
        <v>0</v>
      </c>
      <c r="K12" s="203" t="s">
        <v>74</v>
      </c>
      <c r="L12" s="283">
        <v>1</v>
      </c>
      <c r="M12" s="199">
        <v>0.47</v>
      </c>
      <c r="N12" s="217">
        <f t="shared" ref="N12:N75" si="0">SUM(O12:AD12)</f>
        <v>115762500</v>
      </c>
      <c r="O12" s="257"/>
      <c r="P12" s="257"/>
      <c r="Q12" s="257"/>
      <c r="R12" s="257"/>
      <c r="S12" s="257">
        <v>115762500</v>
      </c>
      <c r="T12" s="257"/>
      <c r="U12" s="257"/>
      <c r="V12" s="257"/>
      <c r="W12" s="257"/>
      <c r="X12" s="257"/>
      <c r="Y12" s="257"/>
      <c r="Z12" s="257"/>
      <c r="AA12" s="257"/>
      <c r="AB12" s="257"/>
      <c r="AC12" s="257"/>
      <c r="AD12" s="257"/>
      <c r="AE12" s="201" t="s">
        <v>589</v>
      </c>
      <c r="AF12" s="202" t="s">
        <v>593</v>
      </c>
      <c r="AG12" s="196">
        <v>42</v>
      </c>
      <c r="AH12" s="198" t="s">
        <v>603</v>
      </c>
      <c r="AI12" s="237">
        <v>1415933</v>
      </c>
      <c r="AJ12" s="217">
        <v>115763</v>
      </c>
      <c r="AK12" s="238" t="s">
        <v>604</v>
      </c>
      <c r="AL12" s="198" t="s">
        <v>596</v>
      </c>
      <c r="AM12" s="196" t="s">
        <v>398</v>
      </c>
      <c r="AN12" s="196" t="s">
        <v>398</v>
      </c>
      <c r="AO12" s="196" t="s">
        <v>398</v>
      </c>
      <c r="AP12" s="196" t="s">
        <v>398</v>
      </c>
      <c r="AQ12" s="196" t="s">
        <v>398</v>
      </c>
      <c r="AR12" s="196" t="s">
        <v>398</v>
      </c>
      <c r="AS12" s="196" t="s">
        <v>398</v>
      </c>
      <c r="AT12" s="196" t="s">
        <v>398</v>
      </c>
      <c r="AU12" s="196" t="s">
        <v>398</v>
      </c>
      <c r="AV12" s="196" t="s">
        <v>398</v>
      </c>
      <c r="AW12" s="196" t="s">
        <v>398</v>
      </c>
      <c r="AX12" s="239" t="s">
        <v>597</v>
      </c>
      <c r="AY12" s="201" t="s">
        <v>605</v>
      </c>
    </row>
    <row r="13" spans="1:51" ht="409.5" x14ac:dyDescent="0.25">
      <c r="A13" s="224" t="s">
        <v>53</v>
      </c>
      <c r="B13" s="208" t="s">
        <v>586</v>
      </c>
      <c r="C13" s="210"/>
      <c r="D13" s="210"/>
      <c r="E13" s="282"/>
      <c r="F13" s="224" t="s">
        <v>589</v>
      </c>
      <c r="G13" s="210"/>
      <c r="H13" s="224" t="s">
        <v>606</v>
      </c>
      <c r="I13" s="224" t="s">
        <v>607</v>
      </c>
      <c r="J13" s="206">
        <v>0</v>
      </c>
      <c r="K13" s="203" t="s">
        <v>74</v>
      </c>
      <c r="L13" s="283">
        <v>1</v>
      </c>
      <c r="M13" s="199">
        <v>0.25</v>
      </c>
      <c r="N13" s="217">
        <f t="shared" si="0"/>
        <v>33846750</v>
      </c>
      <c r="O13" s="257"/>
      <c r="P13" s="257"/>
      <c r="Q13" s="257"/>
      <c r="R13" s="257"/>
      <c r="S13" s="257">
        <v>33846750</v>
      </c>
      <c r="T13" s="257"/>
      <c r="U13" s="257"/>
      <c r="V13" s="257"/>
      <c r="W13" s="257"/>
      <c r="X13" s="257"/>
      <c r="Y13" s="257"/>
      <c r="Z13" s="257"/>
      <c r="AA13" s="257"/>
      <c r="AB13" s="257"/>
      <c r="AC13" s="257"/>
      <c r="AD13" s="257"/>
      <c r="AE13" s="201" t="s">
        <v>589</v>
      </c>
      <c r="AF13" s="202" t="s">
        <v>593</v>
      </c>
      <c r="AG13" s="196">
        <v>42</v>
      </c>
      <c r="AH13" s="198" t="s">
        <v>603</v>
      </c>
      <c r="AI13" s="237">
        <v>1415933</v>
      </c>
      <c r="AJ13" s="217">
        <v>33847</v>
      </c>
      <c r="AK13" s="240" t="s">
        <v>608</v>
      </c>
      <c r="AL13" s="198" t="s">
        <v>596</v>
      </c>
      <c r="AM13" s="196" t="s">
        <v>398</v>
      </c>
      <c r="AN13" s="196" t="s">
        <v>398</v>
      </c>
      <c r="AO13" s="196" t="s">
        <v>398</v>
      </c>
      <c r="AP13" s="196" t="s">
        <v>398</v>
      </c>
      <c r="AQ13" s="196" t="s">
        <v>398</v>
      </c>
      <c r="AR13" s="196" t="s">
        <v>398</v>
      </c>
      <c r="AS13" s="196" t="s">
        <v>398</v>
      </c>
      <c r="AT13" s="196" t="s">
        <v>398</v>
      </c>
      <c r="AU13" s="196" t="s">
        <v>398</v>
      </c>
      <c r="AV13" s="196" t="s">
        <v>398</v>
      </c>
      <c r="AW13" s="196" t="s">
        <v>398</v>
      </c>
      <c r="AX13" s="239" t="s">
        <v>597</v>
      </c>
      <c r="AY13" s="201" t="s">
        <v>605</v>
      </c>
    </row>
    <row r="14" spans="1:51" ht="409.5" x14ac:dyDescent="0.25">
      <c r="A14" s="224" t="s">
        <v>53</v>
      </c>
      <c r="B14" s="208" t="s">
        <v>586</v>
      </c>
      <c r="C14" s="210"/>
      <c r="D14" s="210"/>
      <c r="E14" s="282"/>
      <c r="F14" s="224" t="s">
        <v>589</v>
      </c>
      <c r="G14" s="210"/>
      <c r="H14" s="224" t="s">
        <v>609</v>
      </c>
      <c r="I14" s="224" t="s">
        <v>610</v>
      </c>
      <c r="J14" s="206">
        <v>0</v>
      </c>
      <c r="K14" s="203" t="s">
        <v>74</v>
      </c>
      <c r="L14" s="206">
        <v>8</v>
      </c>
      <c r="M14" s="196">
        <v>2</v>
      </c>
      <c r="N14" s="217">
        <f t="shared" si="0"/>
        <v>33075000</v>
      </c>
      <c r="O14" s="257"/>
      <c r="P14" s="257"/>
      <c r="Q14" s="257"/>
      <c r="R14" s="257"/>
      <c r="S14" s="257">
        <v>33075000</v>
      </c>
      <c r="T14" s="257"/>
      <c r="U14" s="257"/>
      <c r="V14" s="257"/>
      <c r="W14" s="257"/>
      <c r="X14" s="257"/>
      <c r="Y14" s="257"/>
      <c r="Z14" s="257"/>
      <c r="AA14" s="257"/>
      <c r="AB14" s="257"/>
      <c r="AC14" s="257"/>
      <c r="AD14" s="257"/>
      <c r="AE14" s="201" t="s">
        <v>589</v>
      </c>
      <c r="AF14" s="202" t="s">
        <v>593</v>
      </c>
      <c r="AG14" s="196">
        <v>42</v>
      </c>
      <c r="AH14" s="198" t="s">
        <v>603</v>
      </c>
      <c r="AI14" s="237">
        <v>1415933</v>
      </c>
      <c r="AJ14" s="217">
        <v>33075</v>
      </c>
      <c r="AK14" s="240" t="s">
        <v>611</v>
      </c>
      <c r="AL14" s="198" t="s">
        <v>596</v>
      </c>
      <c r="AM14" s="196" t="s">
        <v>398</v>
      </c>
      <c r="AN14" s="196" t="s">
        <v>398</v>
      </c>
      <c r="AO14" s="196" t="s">
        <v>398</v>
      </c>
      <c r="AP14" s="196" t="s">
        <v>398</v>
      </c>
      <c r="AQ14" s="196" t="s">
        <v>398</v>
      </c>
      <c r="AR14" s="196" t="s">
        <v>398</v>
      </c>
      <c r="AS14" s="196" t="s">
        <v>398</v>
      </c>
      <c r="AT14" s="196" t="s">
        <v>398</v>
      </c>
      <c r="AU14" s="196" t="s">
        <v>398</v>
      </c>
      <c r="AV14" s="196" t="s">
        <v>398</v>
      </c>
      <c r="AW14" s="196" t="s">
        <v>398</v>
      </c>
      <c r="AX14" s="239" t="s">
        <v>597</v>
      </c>
      <c r="AY14" s="201" t="s">
        <v>605</v>
      </c>
    </row>
    <row r="15" spans="1:51" ht="409.5" x14ac:dyDescent="0.25">
      <c r="A15" s="224" t="s">
        <v>53</v>
      </c>
      <c r="B15" s="208" t="s">
        <v>586</v>
      </c>
      <c r="C15" s="208" t="s">
        <v>612</v>
      </c>
      <c r="D15" s="208" t="s">
        <v>613</v>
      </c>
      <c r="E15" s="203">
        <v>0</v>
      </c>
      <c r="F15" s="224" t="s">
        <v>589</v>
      </c>
      <c r="G15" s="210"/>
      <c r="H15" s="224" t="s">
        <v>614</v>
      </c>
      <c r="I15" s="224" t="s">
        <v>615</v>
      </c>
      <c r="J15" s="206">
        <v>0</v>
      </c>
      <c r="K15" s="203" t="s">
        <v>74</v>
      </c>
      <c r="L15" s="283">
        <v>1</v>
      </c>
      <c r="M15" s="199">
        <v>0.28000000000000003</v>
      </c>
      <c r="N15" s="217">
        <f t="shared" si="0"/>
        <v>42115500</v>
      </c>
      <c r="O15" s="257"/>
      <c r="P15" s="257"/>
      <c r="Q15" s="257"/>
      <c r="R15" s="257"/>
      <c r="S15" s="257">
        <v>42115500</v>
      </c>
      <c r="T15" s="257"/>
      <c r="U15" s="257"/>
      <c r="V15" s="257"/>
      <c r="W15" s="257"/>
      <c r="X15" s="257"/>
      <c r="Y15" s="257"/>
      <c r="Z15" s="257"/>
      <c r="AA15" s="257"/>
      <c r="AB15" s="257"/>
      <c r="AC15" s="257"/>
      <c r="AD15" s="257"/>
      <c r="AE15" s="201" t="s">
        <v>589</v>
      </c>
      <c r="AF15" s="202" t="s">
        <v>593</v>
      </c>
      <c r="AG15" s="198" t="s">
        <v>616</v>
      </c>
      <c r="AH15" s="196">
        <v>7</v>
      </c>
      <c r="AI15" s="237">
        <v>306541</v>
      </c>
      <c r="AJ15" s="217">
        <v>42116</v>
      </c>
      <c r="AK15" s="240" t="s">
        <v>617</v>
      </c>
      <c r="AL15" s="198" t="s">
        <v>596</v>
      </c>
      <c r="AM15" s="196" t="s">
        <v>398</v>
      </c>
      <c r="AN15" s="196" t="s">
        <v>398</v>
      </c>
      <c r="AO15" s="196" t="s">
        <v>398</v>
      </c>
      <c r="AP15" s="196" t="s">
        <v>398</v>
      </c>
      <c r="AQ15" s="196" t="s">
        <v>398</v>
      </c>
      <c r="AR15" s="196" t="s">
        <v>398</v>
      </c>
      <c r="AS15" s="196" t="s">
        <v>398</v>
      </c>
      <c r="AT15" s="196" t="s">
        <v>398</v>
      </c>
      <c r="AU15" s="196" t="s">
        <v>398</v>
      </c>
      <c r="AV15" s="196" t="s">
        <v>398</v>
      </c>
      <c r="AW15" s="196" t="s">
        <v>398</v>
      </c>
      <c r="AX15" s="239" t="s">
        <v>597</v>
      </c>
      <c r="AY15" s="198" t="s">
        <v>618</v>
      </c>
    </row>
    <row r="16" spans="1:51" ht="409.5" x14ac:dyDescent="0.25">
      <c r="A16" s="224" t="s">
        <v>53</v>
      </c>
      <c r="B16" s="208" t="s">
        <v>586</v>
      </c>
      <c r="C16" s="208" t="s">
        <v>619</v>
      </c>
      <c r="D16" s="208" t="s">
        <v>620</v>
      </c>
      <c r="E16" s="203">
        <v>0</v>
      </c>
      <c r="F16" s="224" t="s">
        <v>589</v>
      </c>
      <c r="G16" s="210"/>
      <c r="H16" s="224" t="s">
        <v>621</v>
      </c>
      <c r="I16" s="224" t="s">
        <v>622</v>
      </c>
      <c r="J16" s="206">
        <v>0</v>
      </c>
      <c r="K16" s="203" t="s">
        <v>61</v>
      </c>
      <c r="L16" s="283">
        <v>0.8</v>
      </c>
      <c r="M16" s="199">
        <v>0.8</v>
      </c>
      <c r="N16" s="217">
        <f t="shared" si="0"/>
        <v>330860250</v>
      </c>
      <c r="O16" s="257"/>
      <c r="P16" s="257"/>
      <c r="Q16" s="257"/>
      <c r="R16" s="257"/>
      <c r="S16" s="257">
        <v>330860250</v>
      </c>
      <c r="T16" s="257"/>
      <c r="U16" s="257"/>
      <c r="V16" s="257"/>
      <c r="W16" s="257"/>
      <c r="X16" s="257"/>
      <c r="Y16" s="257"/>
      <c r="Z16" s="257"/>
      <c r="AA16" s="257"/>
      <c r="AB16" s="257"/>
      <c r="AC16" s="257"/>
      <c r="AD16" s="257"/>
      <c r="AE16" s="201" t="s">
        <v>589</v>
      </c>
      <c r="AF16" s="202" t="s">
        <v>593</v>
      </c>
      <c r="AG16" s="196">
        <v>42</v>
      </c>
      <c r="AH16" s="198" t="s">
        <v>603</v>
      </c>
      <c r="AI16" s="237">
        <v>1415933</v>
      </c>
      <c r="AJ16" s="217">
        <v>330860</v>
      </c>
      <c r="AK16" s="240" t="s">
        <v>623</v>
      </c>
      <c r="AL16" s="198" t="s">
        <v>596</v>
      </c>
      <c r="AM16" s="196" t="s">
        <v>398</v>
      </c>
      <c r="AN16" s="196" t="s">
        <v>398</v>
      </c>
      <c r="AO16" s="196" t="s">
        <v>398</v>
      </c>
      <c r="AP16" s="196" t="s">
        <v>398</v>
      </c>
      <c r="AQ16" s="196" t="s">
        <v>398</v>
      </c>
      <c r="AR16" s="196" t="s">
        <v>398</v>
      </c>
      <c r="AS16" s="196" t="s">
        <v>398</v>
      </c>
      <c r="AT16" s="196" t="s">
        <v>398</v>
      </c>
      <c r="AU16" s="196" t="s">
        <v>398</v>
      </c>
      <c r="AV16" s="196" t="s">
        <v>398</v>
      </c>
      <c r="AW16" s="196" t="s">
        <v>398</v>
      </c>
      <c r="AX16" s="239" t="s">
        <v>597</v>
      </c>
      <c r="AY16" s="201" t="s">
        <v>605</v>
      </c>
    </row>
    <row r="17" spans="1:51" ht="409.5" x14ac:dyDescent="0.25">
      <c r="A17" s="224" t="s">
        <v>53</v>
      </c>
      <c r="B17" s="208" t="s">
        <v>586</v>
      </c>
      <c r="C17" s="208" t="s">
        <v>624</v>
      </c>
      <c r="D17" s="208" t="s">
        <v>625</v>
      </c>
      <c r="E17" s="203">
        <v>1</v>
      </c>
      <c r="F17" s="224" t="s">
        <v>589</v>
      </c>
      <c r="G17" s="210"/>
      <c r="H17" s="224" t="s">
        <v>626</v>
      </c>
      <c r="I17" s="224" t="s">
        <v>627</v>
      </c>
      <c r="J17" s="206">
        <v>1</v>
      </c>
      <c r="K17" s="203" t="s">
        <v>61</v>
      </c>
      <c r="L17" s="283">
        <v>1</v>
      </c>
      <c r="M17" s="199">
        <v>1</v>
      </c>
      <c r="N17" s="217">
        <f t="shared" si="0"/>
        <v>81033750</v>
      </c>
      <c r="O17" s="257"/>
      <c r="P17" s="257"/>
      <c r="Q17" s="257"/>
      <c r="R17" s="257"/>
      <c r="S17" s="257">
        <v>81033750</v>
      </c>
      <c r="T17" s="257"/>
      <c r="U17" s="257"/>
      <c r="V17" s="257"/>
      <c r="W17" s="257"/>
      <c r="X17" s="257"/>
      <c r="Y17" s="257"/>
      <c r="Z17" s="257"/>
      <c r="AA17" s="257"/>
      <c r="AB17" s="257"/>
      <c r="AC17" s="257"/>
      <c r="AD17" s="257"/>
      <c r="AE17" s="201" t="s">
        <v>589</v>
      </c>
      <c r="AF17" s="202" t="s">
        <v>593</v>
      </c>
      <c r="AG17" s="196">
        <v>42</v>
      </c>
      <c r="AH17" s="198" t="s">
        <v>603</v>
      </c>
      <c r="AI17" s="237">
        <v>1415933</v>
      </c>
      <c r="AJ17" s="217">
        <v>81033</v>
      </c>
      <c r="AK17" s="240" t="s">
        <v>628</v>
      </c>
      <c r="AL17" s="198" t="s">
        <v>596</v>
      </c>
      <c r="AM17" s="196" t="s">
        <v>398</v>
      </c>
      <c r="AN17" s="196" t="s">
        <v>398</v>
      </c>
      <c r="AO17" s="196" t="s">
        <v>398</v>
      </c>
      <c r="AP17" s="196" t="s">
        <v>398</v>
      </c>
      <c r="AQ17" s="196" t="s">
        <v>398</v>
      </c>
      <c r="AR17" s="196" t="s">
        <v>398</v>
      </c>
      <c r="AS17" s="196" t="s">
        <v>398</v>
      </c>
      <c r="AT17" s="196" t="s">
        <v>398</v>
      </c>
      <c r="AU17" s="196" t="s">
        <v>398</v>
      </c>
      <c r="AV17" s="196" t="s">
        <v>398</v>
      </c>
      <c r="AW17" s="196" t="s">
        <v>398</v>
      </c>
      <c r="AX17" s="239" t="s">
        <v>597</v>
      </c>
      <c r="AY17" s="201" t="s">
        <v>605</v>
      </c>
    </row>
    <row r="18" spans="1:51" ht="331.5" x14ac:dyDescent="0.25">
      <c r="A18" s="224" t="s">
        <v>53</v>
      </c>
      <c r="B18" s="208" t="s">
        <v>586</v>
      </c>
      <c r="C18" s="208" t="s">
        <v>629</v>
      </c>
      <c r="D18" s="208" t="s">
        <v>630</v>
      </c>
      <c r="E18" s="203">
        <v>0</v>
      </c>
      <c r="F18" s="224" t="s">
        <v>589</v>
      </c>
      <c r="G18" s="210"/>
      <c r="H18" s="224" t="s">
        <v>631</v>
      </c>
      <c r="I18" s="224" t="s">
        <v>632</v>
      </c>
      <c r="J18" s="206">
        <v>0</v>
      </c>
      <c r="K18" s="203" t="s">
        <v>74</v>
      </c>
      <c r="L18" s="206">
        <v>42</v>
      </c>
      <c r="M18" s="196">
        <v>12</v>
      </c>
      <c r="N18" s="217">
        <f t="shared" si="0"/>
        <v>42115500</v>
      </c>
      <c r="O18" s="257"/>
      <c r="P18" s="257"/>
      <c r="Q18" s="257"/>
      <c r="R18" s="257"/>
      <c r="S18" s="257">
        <v>42115500</v>
      </c>
      <c r="T18" s="257"/>
      <c r="U18" s="257"/>
      <c r="V18" s="257"/>
      <c r="W18" s="257"/>
      <c r="X18" s="257"/>
      <c r="Y18" s="257"/>
      <c r="Z18" s="257"/>
      <c r="AA18" s="257"/>
      <c r="AB18" s="257"/>
      <c r="AC18" s="257"/>
      <c r="AD18" s="257"/>
      <c r="AE18" s="201" t="s">
        <v>589</v>
      </c>
      <c r="AF18" s="202" t="s">
        <v>593</v>
      </c>
      <c r="AG18" s="198" t="s">
        <v>633</v>
      </c>
      <c r="AH18" s="196">
        <v>7</v>
      </c>
      <c r="AI18" s="237">
        <v>425435</v>
      </c>
      <c r="AJ18" s="217">
        <v>42115</v>
      </c>
      <c r="AK18" s="240" t="s">
        <v>634</v>
      </c>
      <c r="AL18" s="215" t="s">
        <v>596</v>
      </c>
      <c r="AM18" s="216" t="s">
        <v>398</v>
      </c>
      <c r="AN18" s="196" t="s">
        <v>398</v>
      </c>
      <c r="AO18" s="196" t="s">
        <v>398</v>
      </c>
      <c r="AP18" s="196" t="s">
        <v>398</v>
      </c>
      <c r="AQ18" s="196" t="s">
        <v>398</v>
      </c>
      <c r="AR18" s="196" t="s">
        <v>398</v>
      </c>
      <c r="AS18" s="196" t="s">
        <v>398</v>
      </c>
      <c r="AT18" s="196" t="s">
        <v>398</v>
      </c>
      <c r="AU18" s="196" t="s">
        <v>398</v>
      </c>
      <c r="AV18" s="196" t="s">
        <v>398</v>
      </c>
      <c r="AW18" s="196" t="s">
        <v>398</v>
      </c>
      <c r="AX18" s="239" t="s">
        <v>597</v>
      </c>
      <c r="AY18" s="198" t="s">
        <v>635</v>
      </c>
    </row>
    <row r="19" spans="1:51" ht="409.5" x14ac:dyDescent="0.25">
      <c r="A19" s="224" t="s">
        <v>53</v>
      </c>
      <c r="B19" s="208" t="s">
        <v>586</v>
      </c>
      <c r="C19" s="208" t="s">
        <v>636</v>
      </c>
      <c r="D19" s="208" t="s">
        <v>637</v>
      </c>
      <c r="E19" s="203">
        <v>0</v>
      </c>
      <c r="F19" s="224" t="s">
        <v>589</v>
      </c>
      <c r="G19" s="210"/>
      <c r="H19" s="224" t="s">
        <v>638</v>
      </c>
      <c r="I19" s="224" t="s">
        <v>639</v>
      </c>
      <c r="J19" s="206">
        <v>0</v>
      </c>
      <c r="K19" s="203" t="s">
        <v>74</v>
      </c>
      <c r="L19" s="284">
        <v>13000</v>
      </c>
      <c r="M19" s="196">
        <v>0</v>
      </c>
      <c r="N19" s="217">
        <f t="shared" si="0"/>
        <v>0</v>
      </c>
      <c r="O19" s="257"/>
      <c r="P19" s="257"/>
      <c r="Q19" s="257"/>
      <c r="R19" s="257"/>
      <c r="S19" s="257">
        <v>0</v>
      </c>
      <c r="T19" s="257"/>
      <c r="U19" s="257"/>
      <c r="V19" s="257"/>
      <c r="W19" s="257"/>
      <c r="X19" s="257"/>
      <c r="Y19" s="257"/>
      <c r="Z19" s="257"/>
      <c r="AA19" s="257"/>
      <c r="AB19" s="257"/>
      <c r="AC19" s="257"/>
      <c r="AD19" s="257"/>
      <c r="AE19" s="201" t="s">
        <v>589</v>
      </c>
      <c r="AF19" s="241">
        <v>2012000030054</v>
      </c>
      <c r="AG19" s="202" t="s">
        <v>640</v>
      </c>
      <c r="AH19" s="202" t="s">
        <v>641</v>
      </c>
      <c r="AI19" s="237">
        <v>549267</v>
      </c>
      <c r="AJ19" s="242"/>
      <c r="AK19" s="198" t="s">
        <v>642</v>
      </c>
      <c r="AL19" s="242" t="s">
        <v>596</v>
      </c>
      <c r="AM19" s="216" t="s">
        <v>398</v>
      </c>
      <c r="AN19" s="196" t="s">
        <v>398</v>
      </c>
      <c r="AO19" s="196" t="s">
        <v>398</v>
      </c>
      <c r="AP19" s="196" t="s">
        <v>398</v>
      </c>
      <c r="AQ19" s="196" t="s">
        <v>398</v>
      </c>
      <c r="AR19" s="196" t="s">
        <v>398</v>
      </c>
      <c r="AS19" s="196" t="s">
        <v>398</v>
      </c>
      <c r="AT19" s="196" t="s">
        <v>398</v>
      </c>
      <c r="AU19" s="196" t="s">
        <v>398</v>
      </c>
      <c r="AV19" s="196" t="s">
        <v>398</v>
      </c>
      <c r="AW19" s="196" t="s">
        <v>398</v>
      </c>
      <c r="AX19" s="202" t="s">
        <v>643</v>
      </c>
      <c r="AY19" s="202" t="s">
        <v>644</v>
      </c>
    </row>
    <row r="20" spans="1:51" ht="242.25" x14ac:dyDescent="0.25">
      <c r="A20" s="224" t="s">
        <v>53</v>
      </c>
      <c r="B20" s="208" t="s">
        <v>586</v>
      </c>
      <c r="C20" s="210" t="s">
        <v>645</v>
      </c>
      <c r="D20" s="210" t="s">
        <v>646</v>
      </c>
      <c r="E20" s="282" t="s">
        <v>647</v>
      </c>
      <c r="F20" s="224" t="s">
        <v>648</v>
      </c>
      <c r="G20" s="210" t="s">
        <v>649</v>
      </c>
      <c r="H20" s="224" t="s">
        <v>650</v>
      </c>
      <c r="I20" s="224" t="s">
        <v>651</v>
      </c>
      <c r="J20" s="206" t="s">
        <v>652</v>
      </c>
      <c r="K20" s="203" t="s">
        <v>74</v>
      </c>
      <c r="L20" s="285">
        <v>5.0000000000000001E-3</v>
      </c>
      <c r="M20" s="204">
        <v>1.25E-3</v>
      </c>
      <c r="N20" s="217">
        <f t="shared" si="0"/>
        <v>223388550</v>
      </c>
      <c r="O20" s="257"/>
      <c r="P20" s="257"/>
      <c r="Q20" s="257"/>
      <c r="R20" s="257"/>
      <c r="S20" s="257">
        <v>223388550</v>
      </c>
      <c r="T20" s="257"/>
      <c r="U20" s="257"/>
      <c r="V20" s="257"/>
      <c r="W20" s="257"/>
      <c r="X20" s="257"/>
      <c r="Y20" s="257"/>
      <c r="Z20" s="257"/>
      <c r="AA20" s="257"/>
      <c r="AB20" s="257"/>
      <c r="AC20" s="257"/>
      <c r="AD20" s="257"/>
      <c r="AE20" s="201" t="s">
        <v>648</v>
      </c>
      <c r="AF20" s="242" t="s">
        <v>593</v>
      </c>
      <c r="AG20" s="198" t="s">
        <v>653</v>
      </c>
      <c r="AH20" s="198" t="s">
        <v>654</v>
      </c>
      <c r="AI20" s="217">
        <v>913997</v>
      </c>
      <c r="AJ20" s="217">
        <v>223388550</v>
      </c>
      <c r="AK20" s="205" t="s">
        <v>655</v>
      </c>
      <c r="AL20" s="215" t="s">
        <v>596</v>
      </c>
      <c r="AM20" s="215"/>
      <c r="AN20" s="196" t="s">
        <v>66</v>
      </c>
      <c r="AO20" s="196" t="s">
        <v>66</v>
      </c>
      <c r="AP20" s="196" t="s">
        <v>66</v>
      </c>
      <c r="AQ20" s="196" t="s">
        <v>66</v>
      </c>
      <c r="AR20" s="196" t="s">
        <v>66</v>
      </c>
      <c r="AS20" s="196" t="s">
        <v>66</v>
      </c>
      <c r="AT20" s="196" t="s">
        <v>66</v>
      </c>
      <c r="AU20" s="196" t="s">
        <v>66</v>
      </c>
      <c r="AV20" s="196" t="s">
        <v>66</v>
      </c>
      <c r="AW20" s="196" t="s">
        <v>66</v>
      </c>
      <c r="AX20" s="198" t="s">
        <v>656</v>
      </c>
      <c r="AY20" s="198" t="s">
        <v>657</v>
      </c>
    </row>
    <row r="21" spans="1:51" ht="242.25" x14ac:dyDescent="0.25">
      <c r="A21" s="224" t="s">
        <v>53</v>
      </c>
      <c r="B21" s="208" t="s">
        <v>586</v>
      </c>
      <c r="C21" s="210"/>
      <c r="D21" s="210"/>
      <c r="E21" s="282"/>
      <c r="F21" s="224" t="s">
        <v>648</v>
      </c>
      <c r="G21" s="210"/>
      <c r="H21" s="224" t="s">
        <v>658</v>
      </c>
      <c r="I21" s="224" t="s">
        <v>659</v>
      </c>
      <c r="J21" s="206" t="s">
        <v>660</v>
      </c>
      <c r="K21" s="203" t="s">
        <v>74</v>
      </c>
      <c r="L21" s="285">
        <v>5.0000000000000001E-3</v>
      </c>
      <c r="M21" s="204">
        <v>1.4599999999999999E-3</v>
      </c>
      <c r="N21" s="217">
        <f t="shared" si="0"/>
        <v>55125000</v>
      </c>
      <c r="O21" s="257"/>
      <c r="P21" s="257"/>
      <c r="Q21" s="257"/>
      <c r="R21" s="257"/>
      <c r="S21" s="257">
        <v>55125000</v>
      </c>
      <c r="T21" s="257"/>
      <c r="U21" s="257"/>
      <c r="V21" s="257"/>
      <c r="W21" s="257"/>
      <c r="X21" s="257"/>
      <c r="Y21" s="257"/>
      <c r="Z21" s="257"/>
      <c r="AA21" s="257"/>
      <c r="AB21" s="257"/>
      <c r="AC21" s="257"/>
      <c r="AD21" s="257"/>
      <c r="AE21" s="201" t="s">
        <v>648</v>
      </c>
      <c r="AF21" s="242" t="s">
        <v>593</v>
      </c>
      <c r="AG21" s="198" t="s">
        <v>653</v>
      </c>
      <c r="AH21" s="198" t="s">
        <v>654</v>
      </c>
      <c r="AI21" s="217">
        <v>913997</v>
      </c>
      <c r="AJ21" s="217">
        <v>55125000</v>
      </c>
      <c r="AK21" s="205" t="s">
        <v>661</v>
      </c>
      <c r="AL21" s="215" t="s">
        <v>596</v>
      </c>
      <c r="AM21" s="215"/>
      <c r="AN21" s="196" t="s">
        <v>66</v>
      </c>
      <c r="AO21" s="196" t="s">
        <v>66</v>
      </c>
      <c r="AP21" s="196" t="s">
        <v>66</v>
      </c>
      <c r="AQ21" s="196" t="s">
        <v>66</v>
      </c>
      <c r="AR21" s="196" t="s">
        <v>66</v>
      </c>
      <c r="AS21" s="196" t="s">
        <v>66</v>
      </c>
      <c r="AT21" s="196" t="s">
        <v>66</v>
      </c>
      <c r="AU21" s="196" t="s">
        <v>66</v>
      </c>
      <c r="AV21" s="196" t="s">
        <v>66</v>
      </c>
      <c r="AW21" s="196" t="s">
        <v>66</v>
      </c>
      <c r="AX21" s="198" t="s">
        <v>656</v>
      </c>
      <c r="AY21" s="198" t="s">
        <v>657</v>
      </c>
    </row>
    <row r="22" spans="1:51" ht="242.25" x14ac:dyDescent="0.25">
      <c r="A22" s="224" t="s">
        <v>53</v>
      </c>
      <c r="B22" s="208" t="s">
        <v>586</v>
      </c>
      <c r="C22" s="210"/>
      <c r="D22" s="210"/>
      <c r="E22" s="282"/>
      <c r="F22" s="224" t="s">
        <v>648</v>
      </c>
      <c r="G22" s="210"/>
      <c r="H22" s="224" t="s">
        <v>662</v>
      </c>
      <c r="I22" s="224" t="s">
        <v>663</v>
      </c>
      <c r="J22" s="206" t="s">
        <v>664</v>
      </c>
      <c r="K22" s="203" t="s">
        <v>74</v>
      </c>
      <c r="L22" s="285">
        <v>3.0000000000000001E-3</v>
      </c>
      <c r="M22" s="204">
        <v>9.3999999999999997E-4</v>
      </c>
      <c r="N22" s="217">
        <f t="shared" si="0"/>
        <v>77175000</v>
      </c>
      <c r="O22" s="257"/>
      <c r="P22" s="257"/>
      <c r="Q22" s="257"/>
      <c r="R22" s="257"/>
      <c r="S22" s="257">
        <v>77175000</v>
      </c>
      <c r="T22" s="257"/>
      <c r="U22" s="257"/>
      <c r="V22" s="257"/>
      <c r="W22" s="257"/>
      <c r="X22" s="257"/>
      <c r="Y22" s="257"/>
      <c r="Z22" s="257"/>
      <c r="AA22" s="257"/>
      <c r="AB22" s="257"/>
      <c r="AC22" s="257"/>
      <c r="AD22" s="257"/>
      <c r="AE22" s="201" t="s">
        <v>648</v>
      </c>
      <c r="AF22" s="242" t="s">
        <v>593</v>
      </c>
      <c r="AG22" s="198" t="s">
        <v>653</v>
      </c>
      <c r="AH22" s="198" t="s">
        <v>654</v>
      </c>
      <c r="AI22" s="217">
        <v>913997</v>
      </c>
      <c r="AJ22" s="217">
        <v>77175000</v>
      </c>
      <c r="AK22" s="205" t="s">
        <v>665</v>
      </c>
      <c r="AL22" s="215" t="s">
        <v>596</v>
      </c>
      <c r="AM22" s="215"/>
      <c r="AN22" s="196" t="s">
        <v>66</v>
      </c>
      <c r="AO22" s="196" t="s">
        <v>66</v>
      </c>
      <c r="AP22" s="196" t="s">
        <v>66</v>
      </c>
      <c r="AQ22" s="196" t="s">
        <v>66</v>
      </c>
      <c r="AR22" s="196" t="s">
        <v>66</v>
      </c>
      <c r="AS22" s="196" t="s">
        <v>66</v>
      </c>
      <c r="AT22" s="196" t="s">
        <v>66</v>
      </c>
      <c r="AU22" s="196" t="s">
        <v>66</v>
      </c>
      <c r="AV22" s="196" t="s">
        <v>66</v>
      </c>
      <c r="AW22" s="196" t="s">
        <v>66</v>
      </c>
      <c r="AX22" s="198" t="s">
        <v>656</v>
      </c>
      <c r="AY22" s="198" t="s">
        <v>657</v>
      </c>
    </row>
    <row r="23" spans="1:51" ht="255" x14ac:dyDescent="0.25">
      <c r="A23" s="224" t="s">
        <v>53</v>
      </c>
      <c r="B23" s="208" t="s">
        <v>586</v>
      </c>
      <c r="C23" s="210"/>
      <c r="D23" s="210"/>
      <c r="E23" s="282"/>
      <c r="F23" s="224" t="s">
        <v>648</v>
      </c>
      <c r="G23" s="210"/>
      <c r="H23" s="224" t="s">
        <v>666</v>
      </c>
      <c r="I23" s="224" t="s">
        <v>667</v>
      </c>
      <c r="J23" s="206" t="s">
        <v>668</v>
      </c>
      <c r="K23" s="203" t="s">
        <v>74</v>
      </c>
      <c r="L23" s="285">
        <v>3.0000000000000001E-3</v>
      </c>
      <c r="M23" s="204">
        <v>9.3999999999999997E-4</v>
      </c>
      <c r="N23" s="217">
        <f t="shared" si="0"/>
        <v>99225000</v>
      </c>
      <c r="O23" s="257"/>
      <c r="P23" s="257"/>
      <c r="Q23" s="257"/>
      <c r="R23" s="257"/>
      <c r="S23" s="257">
        <v>99225000</v>
      </c>
      <c r="T23" s="257"/>
      <c r="U23" s="257"/>
      <c r="V23" s="257"/>
      <c r="W23" s="257"/>
      <c r="X23" s="257"/>
      <c r="Y23" s="257"/>
      <c r="Z23" s="257"/>
      <c r="AA23" s="257"/>
      <c r="AB23" s="257"/>
      <c r="AC23" s="257"/>
      <c r="AD23" s="257"/>
      <c r="AE23" s="201" t="s">
        <v>648</v>
      </c>
      <c r="AF23" s="242" t="s">
        <v>593</v>
      </c>
      <c r="AG23" s="198" t="s">
        <v>653</v>
      </c>
      <c r="AH23" s="198" t="s">
        <v>654</v>
      </c>
      <c r="AI23" s="217">
        <v>913997</v>
      </c>
      <c r="AJ23" s="217">
        <v>99225000</v>
      </c>
      <c r="AK23" s="205" t="s">
        <v>669</v>
      </c>
      <c r="AL23" s="215" t="s">
        <v>596</v>
      </c>
      <c r="AM23" s="215"/>
      <c r="AN23" s="196" t="s">
        <v>66</v>
      </c>
      <c r="AO23" s="196" t="s">
        <v>66</v>
      </c>
      <c r="AP23" s="196" t="s">
        <v>66</v>
      </c>
      <c r="AQ23" s="196" t="s">
        <v>66</v>
      </c>
      <c r="AR23" s="196" t="s">
        <v>66</v>
      </c>
      <c r="AS23" s="196" t="s">
        <v>66</v>
      </c>
      <c r="AT23" s="196" t="s">
        <v>66</v>
      </c>
      <c r="AU23" s="196" t="s">
        <v>66</v>
      </c>
      <c r="AV23" s="196" t="s">
        <v>66</v>
      </c>
      <c r="AW23" s="196" t="s">
        <v>66</v>
      </c>
      <c r="AX23" s="198" t="s">
        <v>656</v>
      </c>
      <c r="AY23" s="198" t="s">
        <v>657</v>
      </c>
    </row>
    <row r="24" spans="1:51" ht="242.25" x14ac:dyDescent="0.25">
      <c r="A24" s="224" t="s">
        <v>53</v>
      </c>
      <c r="B24" s="208" t="s">
        <v>586</v>
      </c>
      <c r="C24" s="210"/>
      <c r="D24" s="210"/>
      <c r="E24" s="282"/>
      <c r="F24" s="224" t="s">
        <v>648</v>
      </c>
      <c r="G24" s="210"/>
      <c r="H24" s="224" t="s">
        <v>670</v>
      </c>
      <c r="I24" s="224" t="s">
        <v>671</v>
      </c>
      <c r="J24" s="206">
        <v>0.2</v>
      </c>
      <c r="K24" s="203" t="s">
        <v>74</v>
      </c>
      <c r="L24" s="283">
        <v>0.2</v>
      </c>
      <c r="M24" s="199">
        <v>0.06</v>
      </c>
      <c r="N24" s="217">
        <f t="shared" si="0"/>
        <v>33075000</v>
      </c>
      <c r="O24" s="257"/>
      <c r="P24" s="257"/>
      <c r="Q24" s="257"/>
      <c r="R24" s="257"/>
      <c r="S24" s="257">
        <v>33075000</v>
      </c>
      <c r="T24" s="257"/>
      <c r="U24" s="257"/>
      <c r="V24" s="257"/>
      <c r="W24" s="257"/>
      <c r="X24" s="257"/>
      <c r="Y24" s="257"/>
      <c r="Z24" s="257"/>
      <c r="AA24" s="257"/>
      <c r="AB24" s="257"/>
      <c r="AC24" s="257"/>
      <c r="AD24" s="257"/>
      <c r="AE24" s="201" t="s">
        <v>648</v>
      </c>
      <c r="AF24" s="242" t="s">
        <v>593</v>
      </c>
      <c r="AG24" s="198" t="s">
        <v>653</v>
      </c>
      <c r="AH24" s="198" t="s">
        <v>654</v>
      </c>
      <c r="AI24" s="217">
        <v>913997</v>
      </c>
      <c r="AJ24" s="217">
        <v>33075000</v>
      </c>
      <c r="AK24" s="205" t="s">
        <v>672</v>
      </c>
      <c r="AL24" s="215" t="s">
        <v>596</v>
      </c>
      <c r="AM24" s="215"/>
      <c r="AN24" s="196" t="s">
        <v>66</v>
      </c>
      <c r="AO24" s="196" t="s">
        <v>66</v>
      </c>
      <c r="AP24" s="196" t="s">
        <v>66</v>
      </c>
      <c r="AQ24" s="196" t="s">
        <v>66</v>
      </c>
      <c r="AR24" s="196" t="s">
        <v>66</v>
      </c>
      <c r="AS24" s="196" t="s">
        <v>66</v>
      </c>
      <c r="AT24" s="196" t="s">
        <v>66</v>
      </c>
      <c r="AU24" s="196" t="s">
        <v>66</v>
      </c>
      <c r="AV24" s="196" t="s">
        <v>66</v>
      </c>
      <c r="AW24" s="196" t="s">
        <v>66</v>
      </c>
      <c r="AX24" s="198" t="s">
        <v>656</v>
      </c>
      <c r="AY24" s="198" t="s">
        <v>657</v>
      </c>
    </row>
    <row r="25" spans="1:51" ht="242.25" x14ac:dyDescent="0.25">
      <c r="A25" s="224" t="s">
        <v>53</v>
      </c>
      <c r="B25" s="208" t="s">
        <v>586</v>
      </c>
      <c r="C25" s="210"/>
      <c r="D25" s="210"/>
      <c r="E25" s="282"/>
      <c r="F25" s="224" t="s">
        <v>648</v>
      </c>
      <c r="G25" s="210"/>
      <c r="H25" s="224" t="s">
        <v>673</v>
      </c>
      <c r="I25" s="224" t="s">
        <v>674</v>
      </c>
      <c r="J25" s="206" t="s">
        <v>647</v>
      </c>
      <c r="K25" s="203" t="s">
        <v>74</v>
      </c>
      <c r="L25" s="283">
        <v>0.2</v>
      </c>
      <c r="M25" s="199">
        <v>0.06</v>
      </c>
      <c r="N25" s="217">
        <f t="shared" si="0"/>
        <v>45202500</v>
      </c>
      <c r="O25" s="257"/>
      <c r="P25" s="257"/>
      <c r="Q25" s="257"/>
      <c r="R25" s="257"/>
      <c r="S25" s="257">
        <v>45202500</v>
      </c>
      <c r="T25" s="257"/>
      <c r="U25" s="257"/>
      <c r="V25" s="257"/>
      <c r="W25" s="257"/>
      <c r="X25" s="257"/>
      <c r="Y25" s="257"/>
      <c r="Z25" s="257"/>
      <c r="AA25" s="257"/>
      <c r="AB25" s="257"/>
      <c r="AC25" s="257"/>
      <c r="AD25" s="257"/>
      <c r="AE25" s="201" t="s">
        <v>648</v>
      </c>
      <c r="AF25" s="242" t="s">
        <v>593</v>
      </c>
      <c r="AG25" s="198" t="s">
        <v>653</v>
      </c>
      <c r="AH25" s="198" t="s">
        <v>654</v>
      </c>
      <c r="AI25" s="217">
        <v>913997</v>
      </c>
      <c r="AJ25" s="217">
        <v>45202500</v>
      </c>
      <c r="AK25" s="205" t="s">
        <v>675</v>
      </c>
      <c r="AL25" s="215" t="s">
        <v>596</v>
      </c>
      <c r="AM25" s="215"/>
      <c r="AN25" s="196" t="s">
        <v>66</v>
      </c>
      <c r="AO25" s="196" t="s">
        <v>66</v>
      </c>
      <c r="AP25" s="196" t="s">
        <v>66</v>
      </c>
      <c r="AQ25" s="196" t="s">
        <v>66</v>
      </c>
      <c r="AR25" s="196" t="s">
        <v>66</v>
      </c>
      <c r="AS25" s="196" t="s">
        <v>66</v>
      </c>
      <c r="AT25" s="196" t="s">
        <v>66</v>
      </c>
      <c r="AU25" s="196" t="s">
        <v>66</v>
      </c>
      <c r="AV25" s="196" t="s">
        <v>66</v>
      </c>
      <c r="AW25" s="196" t="s">
        <v>66</v>
      </c>
      <c r="AX25" s="198" t="s">
        <v>656</v>
      </c>
      <c r="AY25" s="198" t="s">
        <v>657</v>
      </c>
    </row>
    <row r="26" spans="1:51" ht="293.25" x14ac:dyDescent="0.25">
      <c r="A26" s="224" t="s">
        <v>53</v>
      </c>
      <c r="B26" s="208" t="s">
        <v>586</v>
      </c>
      <c r="C26" s="210"/>
      <c r="D26" s="210"/>
      <c r="E26" s="282"/>
      <c r="F26" s="224" t="s">
        <v>648</v>
      </c>
      <c r="G26" s="210"/>
      <c r="H26" s="224" t="s">
        <v>676</v>
      </c>
      <c r="I26" s="224" t="s">
        <v>677</v>
      </c>
      <c r="J26" s="206" t="s">
        <v>678</v>
      </c>
      <c r="K26" s="203" t="s">
        <v>74</v>
      </c>
      <c r="L26" s="283">
        <v>0.3</v>
      </c>
      <c r="M26" s="199">
        <v>0.08</v>
      </c>
      <c r="N26" s="217">
        <f t="shared" si="0"/>
        <v>77175000</v>
      </c>
      <c r="O26" s="257"/>
      <c r="P26" s="257"/>
      <c r="Q26" s="257"/>
      <c r="R26" s="257"/>
      <c r="S26" s="257">
        <v>77175000</v>
      </c>
      <c r="T26" s="257"/>
      <c r="U26" s="257"/>
      <c r="V26" s="257"/>
      <c r="W26" s="257"/>
      <c r="X26" s="257"/>
      <c r="Y26" s="257"/>
      <c r="Z26" s="257"/>
      <c r="AA26" s="257"/>
      <c r="AB26" s="257"/>
      <c r="AC26" s="257"/>
      <c r="AD26" s="257"/>
      <c r="AE26" s="201" t="s">
        <v>648</v>
      </c>
      <c r="AF26" s="242" t="s">
        <v>593</v>
      </c>
      <c r="AG26" s="198" t="s">
        <v>679</v>
      </c>
      <c r="AH26" s="198" t="s">
        <v>680</v>
      </c>
      <c r="AI26" s="217">
        <v>161033</v>
      </c>
      <c r="AJ26" s="217">
        <v>77175000</v>
      </c>
      <c r="AK26" s="205" t="s">
        <v>681</v>
      </c>
      <c r="AL26" s="215" t="s">
        <v>596</v>
      </c>
      <c r="AM26" s="215"/>
      <c r="AN26" s="196" t="s">
        <v>66</v>
      </c>
      <c r="AO26" s="196" t="s">
        <v>66</v>
      </c>
      <c r="AP26" s="196" t="s">
        <v>66</v>
      </c>
      <c r="AQ26" s="196" t="s">
        <v>66</v>
      </c>
      <c r="AR26" s="196" t="s">
        <v>66</v>
      </c>
      <c r="AS26" s="196" t="s">
        <v>66</v>
      </c>
      <c r="AT26" s="196" t="s">
        <v>66</v>
      </c>
      <c r="AU26" s="196" t="s">
        <v>66</v>
      </c>
      <c r="AV26" s="196" t="s">
        <v>66</v>
      </c>
      <c r="AW26" s="196" t="s">
        <v>66</v>
      </c>
      <c r="AX26" s="198" t="s">
        <v>656</v>
      </c>
      <c r="AY26" s="198" t="s">
        <v>682</v>
      </c>
    </row>
    <row r="27" spans="1:51" ht="369.75" x14ac:dyDescent="0.25">
      <c r="A27" s="224" t="s">
        <v>53</v>
      </c>
      <c r="B27" s="208" t="s">
        <v>586</v>
      </c>
      <c r="C27" s="210"/>
      <c r="D27" s="210"/>
      <c r="E27" s="282"/>
      <c r="F27" s="224" t="s">
        <v>648</v>
      </c>
      <c r="G27" s="210"/>
      <c r="H27" s="224" t="s">
        <v>683</v>
      </c>
      <c r="I27" s="224" t="s">
        <v>684</v>
      </c>
      <c r="J27" s="206" t="s">
        <v>647</v>
      </c>
      <c r="K27" s="203" t="s">
        <v>74</v>
      </c>
      <c r="L27" s="206">
        <v>1</v>
      </c>
      <c r="M27" s="196" t="s">
        <v>685</v>
      </c>
      <c r="N27" s="217">
        <f t="shared" si="0"/>
        <v>77175000</v>
      </c>
      <c r="O27" s="257"/>
      <c r="P27" s="257"/>
      <c r="Q27" s="257"/>
      <c r="R27" s="257"/>
      <c r="S27" s="257">
        <v>77175000</v>
      </c>
      <c r="T27" s="257"/>
      <c r="U27" s="257"/>
      <c r="V27" s="257"/>
      <c r="W27" s="257"/>
      <c r="X27" s="257"/>
      <c r="Y27" s="257"/>
      <c r="Z27" s="257"/>
      <c r="AA27" s="257"/>
      <c r="AB27" s="257"/>
      <c r="AC27" s="257"/>
      <c r="AD27" s="257"/>
      <c r="AE27" s="201" t="s">
        <v>648</v>
      </c>
      <c r="AF27" s="242" t="s">
        <v>593</v>
      </c>
      <c r="AG27" s="196">
        <v>42</v>
      </c>
      <c r="AH27" s="198" t="s">
        <v>603</v>
      </c>
      <c r="AI27" s="217">
        <v>1415933</v>
      </c>
      <c r="AJ27" s="217">
        <v>77175000</v>
      </c>
      <c r="AK27" s="205" t="s">
        <v>686</v>
      </c>
      <c r="AL27" s="215" t="s">
        <v>596</v>
      </c>
      <c r="AM27" s="215"/>
      <c r="AN27" s="196" t="s">
        <v>66</v>
      </c>
      <c r="AO27" s="196" t="s">
        <v>66</v>
      </c>
      <c r="AP27" s="196" t="s">
        <v>66</v>
      </c>
      <c r="AQ27" s="196" t="s">
        <v>66</v>
      </c>
      <c r="AR27" s="196" t="s">
        <v>66</v>
      </c>
      <c r="AS27" s="196" t="s">
        <v>66</v>
      </c>
      <c r="AT27" s="196" t="s">
        <v>66</v>
      </c>
      <c r="AU27" s="196" t="s">
        <v>66</v>
      </c>
      <c r="AV27" s="196" t="s">
        <v>66</v>
      </c>
      <c r="AW27" s="196" t="s">
        <v>66</v>
      </c>
      <c r="AX27" s="198" t="s">
        <v>656</v>
      </c>
      <c r="AY27" s="198" t="s">
        <v>687</v>
      </c>
    </row>
    <row r="28" spans="1:51" ht="204" x14ac:dyDescent="0.25">
      <c r="A28" s="224" t="s">
        <v>53</v>
      </c>
      <c r="B28" s="208" t="s">
        <v>586</v>
      </c>
      <c r="C28" s="210"/>
      <c r="D28" s="210"/>
      <c r="E28" s="282"/>
      <c r="F28" s="224" t="s">
        <v>648</v>
      </c>
      <c r="G28" s="210"/>
      <c r="H28" s="224" t="s">
        <v>688</v>
      </c>
      <c r="I28" s="224" t="s">
        <v>689</v>
      </c>
      <c r="J28" s="206" t="s">
        <v>647</v>
      </c>
      <c r="K28" s="203" t="s">
        <v>74</v>
      </c>
      <c r="L28" s="206">
        <v>1</v>
      </c>
      <c r="M28" s="196" t="s">
        <v>685</v>
      </c>
      <c r="N28" s="217">
        <f t="shared" si="0"/>
        <v>55125000.340000004</v>
      </c>
      <c r="O28" s="286">
        <v>0.34</v>
      </c>
      <c r="P28" s="257"/>
      <c r="Q28" s="257"/>
      <c r="R28" s="257"/>
      <c r="S28" s="257">
        <v>55125000</v>
      </c>
      <c r="T28" s="257"/>
      <c r="U28" s="257"/>
      <c r="V28" s="257"/>
      <c r="W28" s="257"/>
      <c r="X28" s="257"/>
      <c r="Y28" s="257"/>
      <c r="Z28" s="257"/>
      <c r="AA28" s="257"/>
      <c r="AB28" s="257"/>
      <c r="AC28" s="257"/>
      <c r="AD28" s="257"/>
      <c r="AE28" s="201" t="s">
        <v>648</v>
      </c>
      <c r="AF28" s="242" t="s">
        <v>593</v>
      </c>
      <c r="AG28" s="196">
        <v>42</v>
      </c>
      <c r="AH28" s="198" t="s">
        <v>603</v>
      </c>
      <c r="AI28" s="217">
        <v>1415933</v>
      </c>
      <c r="AJ28" s="217">
        <v>55125000</v>
      </c>
      <c r="AK28" s="205" t="s">
        <v>690</v>
      </c>
      <c r="AL28" s="215" t="s">
        <v>596</v>
      </c>
      <c r="AM28" s="215"/>
      <c r="AN28" s="196" t="s">
        <v>66</v>
      </c>
      <c r="AO28" s="196" t="s">
        <v>66</v>
      </c>
      <c r="AP28" s="196" t="s">
        <v>66</v>
      </c>
      <c r="AQ28" s="196" t="s">
        <v>66</v>
      </c>
      <c r="AR28" s="196" t="s">
        <v>66</v>
      </c>
      <c r="AS28" s="196" t="s">
        <v>66</v>
      </c>
      <c r="AT28" s="196" t="s">
        <v>66</v>
      </c>
      <c r="AU28" s="196" t="s">
        <v>66</v>
      </c>
      <c r="AV28" s="196" t="s">
        <v>66</v>
      </c>
      <c r="AW28" s="196" t="s">
        <v>66</v>
      </c>
      <c r="AX28" s="198" t="s">
        <v>656</v>
      </c>
      <c r="AY28" s="198" t="s">
        <v>687</v>
      </c>
    </row>
    <row r="29" spans="1:51" ht="242.25" x14ac:dyDescent="0.25">
      <c r="A29" s="224" t="s">
        <v>53</v>
      </c>
      <c r="B29" s="208" t="s">
        <v>586</v>
      </c>
      <c r="C29" s="210"/>
      <c r="D29" s="210"/>
      <c r="E29" s="282"/>
      <c r="F29" s="224" t="s">
        <v>648</v>
      </c>
      <c r="G29" s="210"/>
      <c r="H29" s="224" t="s">
        <v>691</v>
      </c>
      <c r="I29" s="224" t="s">
        <v>692</v>
      </c>
      <c r="J29" s="206" t="s">
        <v>693</v>
      </c>
      <c r="K29" s="203" t="s">
        <v>74</v>
      </c>
      <c r="L29" s="283">
        <v>0.02</v>
      </c>
      <c r="M29" s="287">
        <v>8.9999999999999993E-3</v>
      </c>
      <c r="N29" s="217">
        <f t="shared" si="0"/>
        <v>132252593.78</v>
      </c>
      <c r="O29" s="286">
        <v>0.78</v>
      </c>
      <c r="P29" s="257"/>
      <c r="Q29" s="257"/>
      <c r="R29" s="257"/>
      <c r="S29" s="257">
        <v>132252593</v>
      </c>
      <c r="T29" s="257"/>
      <c r="U29" s="257"/>
      <c r="V29" s="257"/>
      <c r="W29" s="257"/>
      <c r="X29" s="257"/>
      <c r="Y29" s="257"/>
      <c r="Z29" s="257"/>
      <c r="AA29" s="257"/>
      <c r="AB29" s="257"/>
      <c r="AC29" s="257"/>
      <c r="AD29" s="257"/>
      <c r="AE29" s="201" t="s">
        <v>648</v>
      </c>
      <c r="AF29" s="242" t="s">
        <v>593</v>
      </c>
      <c r="AG29" s="198" t="s">
        <v>653</v>
      </c>
      <c r="AH29" s="198" t="s">
        <v>654</v>
      </c>
      <c r="AI29" s="217">
        <v>913997</v>
      </c>
      <c r="AJ29" s="217">
        <v>132252592.5</v>
      </c>
      <c r="AK29" s="205" t="s">
        <v>694</v>
      </c>
      <c r="AL29" s="215" t="s">
        <v>596</v>
      </c>
      <c r="AM29" s="215"/>
      <c r="AN29" s="196" t="s">
        <v>66</v>
      </c>
      <c r="AO29" s="196" t="s">
        <v>66</v>
      </c>
      <c r="AP29" s="196" t="s">
        <v>66</v>
      </c>
      <c r="AQ29" s="196" t="s">
        <v>66</v>
      </c>
      <c r="AR29" s="196" t="s">
        <v>66</v>
      </c>
      <c r="AS29" s="196" t="s">
        <v>66</v>
      </c>
      <c r="AT29" s="196" t="s">
        <v>66</v>
      </c>
      <c r="AU29" s="196" t="s">
        <v>66</v>
      </c>
      <c r="AV29" s="196" t="s">
        <v>66</v>
      </c>
      <c r="AW29" s="196" t="s">
        <v>66</v>
      </c>
      <c r="AX29" s="198" t="s">
        <v>656</v>
      </c>
      <c r="AY29" s="198" t="s">
        <v>657</v>
      </c>
    </row>
    <row r="30" spans="1:51" ht="409.5" x14ac:dyDescent="0.25">
      <c r="A30" s="224" t="s">
        <v>53</v>
      </c>
      <c r="B30" s="208" t="s">
        <v>586</v>
      </c>
      <c r="C30" s="208" t="s">
        <v>695</v>
      </c>
      <c r="D30" s="208" t="s">
        <v>696</v>
      </c>
      <c r="E30" s="203" t="s">
        <v>647</v>
      </c>
      <c r="F30" s="224" t="s">
        <v>697</v>
      </c>
      <c r="G30" s="210" t="s">
        <v>698</v>
      </c>
      <c r="H30" s="224" t="s">
        <v>699</v>
      </c>
      <c r="I30" s="224" t="s">
        <v>700</v>
      </c>
      <c r="J30" s="206">
        <v>0</v>
      </c>
      <c r="K30" s="203" t="s">
        <v>74</v>
      </c>
      <c r="L30" s="206">
        <v>42</v>
      </c>
      <c r="M30" s="196">
        <v>10</v>
      </c>
      <c r="N30" s="217">
        <f t="shared" si="0"/>
        <v>187425000</v>
      </c>
      <c r="O30" s="257"/>
      <c r="P30" s="257"/>
      <c r="Q30" s="257"/>
      <c r="R30" s="257"/>
      <c r="S30" s="257">
        <v>187425000</v>
      </c>
      <c r="T30" s="257"/>
      <c r="U30" s="257"/>
      <c r="V30" s="257"/>
      <c r="W30" s="257"/>
      <c r="X30" s="257"/>
      <c r="Y30" s="257"/>
      <c r="Z30" s="257"/>
      <c r="AA30" s="257"/>
      <c r="AB30" s="257"/>
      <c r="AC30" s="257"/>
      <c r="AD30" s="257"/>
      <c r="AE30" s="201" t="s">
        <v>697</v>
      </c>
      <c r="AF30" s="242" t="s">
        <v>593</v>
      </c>
      <c r="AG30" s="205" t="s">
        <v>701</v>
      </c>
      <c r="AH30" s="205" t="s">
        <v>702</v>
      </c>
      <c r="AI30" s="253">
        <v>600</v>
      </c>
      <c r="AJ30" s="217">
        <v>187425</v>
      </c>
      <c r="AK30" s="198" t="s">
        <v>703</v>
      </c>
      <c r="AL30" s="198" t="s">
        <v>596</v>
      </c>
      <c r="AM30" s="196" t="s">
        <v>66</v>
      </c>
      <c r="AN30" s="196" t="s">
        <v>66</v>
      </c>
      <c r="AO30" s="196" t="s">
        <v>66</v>
      </c>
      <c r="AP30" s="196" t="s">
        <v>66</v>
      </c>
      <c r="AQ30" s="196" t="s">
        <v>66</v>
      </c>
      <c r="AR30" s="196" t="s">
        <v>66</v>
      </c>
      <c r="AS30" s="196" t="s">
        <v>66</v>
      </c>
      <c r="AT30" s="196" t="s">
        <v>66</v>
      </c>
      <c r="AU30" s="196" t="s">
        <v>66</v>
      </c>
      <c r="AV30" s="196" t="s">
        <v>66</v>
      </c>
      <c r="AW30" s="196" t="s">
        <v>66</v>
      </c>
      <c r="AX30" s="205" t="s">
        <v>704</v>
      </c>
      <c r="AY30" s="205" t="s">
        <v>705</v>
      </c>
    </row>
    <row r="31" spans="1:51" ht="409.5" x14ac:dyDescent="0.25">
      <c r="A31" s="224" t="s">
        <v>53</v>
      </c>
      <c r="B31" s="208" t="s">
        <v>586</v>
      </c>
      <c r="C31" s="208" t="s">
        <v>706</v>
      </c>
      <c r="D31" s="208" t="s">
        <v>707</v>
      </c>
      <c r="E31" s="203" t="s">
        <v>647</v>
      </c>
      <c r="F31" s="224" t="s">
        <v>697</v>
      </c>
      <c r="G31" s="210"/>
      <c r="H31" s="224" t="s">
        <v>708</v>
      </c>
      <c r="I31" s="224" t="s">
        <v>709</v>
      </c>
      <c r="J31" s="206">
        <v>0</v>
      </c>
      <c r="K31" s="203" t="s">
        <v>74</v>
      </c>
      <c r="L31" s="206">
        <v>42</v>
      </c>
      <c r="M31" s="196">
        <v>10</v>
      </c>
      <c r="N31" s="217">
        <f t="shared" si="0"/>
        <v>1937425000</v>
      </c>
      <c r="O31" s="257"/>
      <c r="P31" s="257"/>
      <c r="Q31" s="257"/>
      <c r="R31" s="257"/>
      <c r="S31" s="257">
        <v>187425000</v>
      </c>
      <c r="T31" s="257">
        <v>1750000000</v>
      </c>
      <c r="U31" s="257"/>
      <c r="V31" s="257"/>
      <c r="W31" s="257"/>
      <c r="X31" s="257"/>
      <c r="Y31" s="257"/>
      <c r="Z31" s="257"/>
      <c r="AA31" s="257"/>
      <c r="AB31" s="257"/>
      <c r="AC31" s="257"/>
      <c r="AD31" s="257"/>
      <c r="AE31" s="201" t="s">
        <v>697</v>
      </c>
      <c r="AF31" s="242" t="s">
        <v>593</v>
      </c>
      <c r="AG31" s="205" t="s">
        <v>710</v>
      </c>
      <c r="AH31" s="205" t="s">
        <v>711</v>
      </c>
      <c r="AI31" s="253">
        <v>116523</v>
      </c>
      <c r="AJ31" s="217">
        <v>1937425</v>
      </c>
      <c r="AK31" s="198" t="s">
        <v>712</v>
      </c>
      <c r="AL31" s="198" t="s">
        <v>596</v>
      </c>
      <c r="AM31" s="196" t="s">
        <v>66</v>
      </c>
      <c r="AN31" s="196" t="s">
        <v>66</v>
      </c>
      <c r="AO31" s="196" t="s">
        <v>66</v>
      </c>
      <c r="AP31" s="196" t="s">
        <v>66</v>
      </c>
      <c r="AQ31" s="196" t="s">
        <v>66</v>
      </c>
      <c r="AR31" s="196" t="s">
        <v>66</v>
      </c>
      <c r="AS31" s="196" t="s">
        <v>66</v>
      </c>
      <c r="AT31" s="196" t="s">
        <v>66</v>
      </c>
      <c r="AU31" s="196" t="s">
        <v>66</v>
      </c>
      <c r="AV31" s="196" t="s">
        <v>66</v>
      </c>
      <c r="AW31" s="196" t="s">
        <v>66</v>
      </c>
      <c r="AX31" s="205" t="s">
        <v>704</v>
      </c>
      <c r="AY31" s="205" t="s">
        <v>713</v>
      </c>
    </row>
    <row r="32" spans="1:51" ht="409.5" x14ac:dyDescent="0.25">
      <c r="A32" s="224" t="s">
        <v>53</v>
      </c>
      <c r="B32" s="208" t="s">
        <v>586</v>
      </c>
      <c r="C32" s="208" t="s">
        <v>714</v>
      </c>
      <c r="D32" s="208" t="s">
        <v>715</v>
      </c>
      <c r="E32" s="203" t="s">
        <v>647</v>
      </c>
      <c r="F32" s="224" t="s">
        <v>697</v>
      </c>
      <c r="G32" s="210"/>
      <c r="H32" s="224" t="s">
        <v>716</v>
      </c>
      <c r="I32" s="224" t="s">
        <v>717</v>
      </c>
      <c r="J32" s="206">
        <v>0</v>
      </c>
      <c r="K32" s="203" t="s">
        <v>74</v>
      </c>
      <c r="L32" s="206">
        <v>42</v>
      </c>
      <c r="M32" s="196">
        <v>14</v>
      </c>
      <c r="N32" s="217">
        <f t="shared" si="0"/>
        <v>325237500</v>
      </c>
      <c r="O32" s="257"/>
      <c r="P32" s="257"/>
      <c r="Q32" s="257"/>
      <c r="R32" s="257"/>
      <c r="S32" s="257">
        <v>325237500</v>
      </c>
      <c r="T32" s="257"/>
      <c r="U32" s="257"/>
      <c r="V32" s="257"/>
      <c r="W32" s="257"/>
      <c r="X32" s="257"/>
      <c r="Y32" s="257"/>
      <c r="Z32" s="257"/>
      <c r="AA32" s="257"/>
      <c r="AB32" s="257"/>
      <c r="AC32" s="257"/>
      <c r="AD32" s="257"/>
      <c r="AE32" s="201" t="s">
        <v>697</v>
      </c>
      <c r="AF32" s="242" t="s">
        <v>593</v>
      </c>
      <c r="AG32" s="205" t="s">
        <v>718</v>
      </c>
      <c r="AH32" s="205" t="s">
        <v>719</v>
      </c>
      <c r="AI32" s="253">
        <v>640</v>
      </c>
      <c r="AJ32" s="217">
        <v>325237.5</v>
      </c>
      <c r="AK32" s="198" t="s">
        <v>720</v>
      </c>
      <c r="AL32" s="198" t="s">
        <v>596</v>
      </c>
      <c r="AM32" s="196" t="s">
        <v>66</v>
      </c>
      <c r="AN32" s="196" t="s">
        <v>66</v>
      </c>
      <c r="AO32" s="196" t="s">
        <v>66</v>
      </c>
      <c r="AP32" s="196" t="s">
        <v>66</v>
      </c>
      <c r="AQ32" s="196" t="s">
        <v>66</v>
      </c>
      <c r="AR32" s="196" t="s">
        <v>66</v>
      </c>
      <c r="AS32" s="196" t="s">
        <v>66</v>
      </c>
      <c r="AT32" s="196" t="s">
        <v>66</v>
      </c>
      <c r="AU32" s="196" t="s">
        <v>66</v>
      </c>
      <c r="AV32" s="196" t="s">
        <v>66</v>
      </c>
      <c r="AW32" s="196" t="s">
        <v>66</v>
      </c>
      <c r="AX32" s="205" t="s">
        <v>704</v>
      </c>
      <c r="AY32" s="205" t="s">
        <v>721</v>
      </c>
    </row>
    <row r="33" spans="1:51" ht="409.5" x14ac:dyDescent="0.25">
      <c r="A33" s="224" t="s">
        <v>53</v>
      </c>
      <c r="B33" s="208" t="s">
        <v>586</v>
      </c>
      <c r="C33" s="210" t="s">
        <v>722</v>
      </c>
      <c r="D33" s="210" t="s">
        <v>723</v>
      </c>
      <c r="E33" s="282">
        <v>4.5999999999999999E-2</v>
      </c>
      <c r="F33" s="224" t="s">
        <v>724</v>
      </c>
      <c r="G33" s="210" t="s">
        <v>725</v>
      </c>
      <c r="H33" s="224" t="s">
        <v>726</v>
      </c>
      <c r="I33" s="224" t="s">
        <v>727</v>
      </c>
      <c r="J33" s="206">
        <v>34</v>
      </c>
      <c r="K33" s="203" t="s">
        <v>74</v>
      </c>
      <c r="L33" s="206">
        <v>34</v>
      </c>
      <c r="M33" s="196">
        <v>10</v>
      </c>
      <c r="N33" s="217">
        <f t="shared" si="0"/>
        <v>27562500</v>
      </c>
      <c r="O33" s="257"/>
      <c r="P33" s="257"/>
      <c r="Q33" s="257"/>
      <c r="R33" s="257"/>
      <c r="S33" s="257">
        <v>27562500</v>
      </c>
      <c r="T33" s="257"/>
      <c r="U33" s="257"/>
      <c r="V33" s="257"/>
      <c r="W33" s="257"/>
      <c r="X33" s="257"/>
      <c r="Y33" s="257"/>
      <c r="Z33" s="257"/>
      <c r="AA33" s="257"/>
      <c r="AB33" s="257"/>
      <c r="AC33" s="257"/>
      <c r="AD33" s="257"/>
      <c r="AE33" s="201" t="s">
        <v>724</v>
      </c>
      <c r="AF33" s="242" t="s">
        <v>593</v>
      </c>
      <c r="AG33" s="215" t="s">
        <v>728</v>
      </c>
      <c r="AH33" s="198" t="s">
        <v>729</v>
      </c>
      <c r="AI33" s="237">
        <v>43520</v>
      </c>
      <c r="AJ33" s="213">
        <v>27562.5</v>
      </c>
      <c r="AK33" s="201" t="s">
        <v>730</v>
      </c>
      <c r="AL33" s="215" t="s">
        <v>596</v>
      </c>
      <c r="AM33" s="215"/>
      <c r="AN33" s="196" t="s">
        <v>66</v>
      </c>
      <c r="AO33" s="196" t="s">
        <v>66</v>
      </c>
      <c r="AP33" s="196" t="s">
        <v>66</v>
      </c>
      <c r="AQ33" s="196" t="s">
        <v>66</v>
      </c>
      <c r="AR33" s="196" t="s">
        <v>66</v>
      </c>
      <c r="AS33" s="196" t="s">
        <v>66</v>
      </c>
      <c r="AT33" s="196" t="s">
        <v>66</v>
      </c>
      <c r="AU33" s="196" t="s">
        <v>66</v>
      </c>
      <c r="AV33" s="196" t="s">
        <v>66</v>
      </c>
      <c r="AW33" s="196" t="s">
        <v>66</v>
      </c>
      <c r="AX33" s="198" t="s">
        <v>656</v>
      </c>
      <c r="AY33" s="288" t="s">
        <v>731</v>
      </c>
    </row>
    <row r="34" spans="1:51" ht="409.5" x14ac:dyDescent="0.25">
      <c r="A34" s="224" t="s">
        <v>53</v>
      </c>
      <c r="B34" s="208" t="s">
        <v>586</v>
      </c>
      <c r="C34" s="210"/>
      <c r="D34" s="210"/>
      <c r="E34" s="282"/>
      <c r="F34" s="224" t="s">
        <v>724</v>
      </c>
      <c r="G34" s="210"/>
      <c r="H34" s="224" t="s">
        <v>732</v>
      </c>
      <c r="I34" s="224" t="s">
        <v>733</v>
      </c>
      <c r="J34" s="206">
        <v>0.03</v>
      </c>
      <c r="K34" s="203" t="s">
        <v>61</v>
      </c>
      <c r="L34" s="283">
        <v>0.1</v>
      </c>
      <c r="M34" s="199">
        <v>0.1</v>
      </c>
      <c r="N34" s="217">
        <f t="shared" si="0"/>
        <v>27562500</v>
      </c>
      <c r="O34" s="257"/>
      <c r="P34" s="257"/>
      <c r="Q34" s="257"/>
      <c r="R34" s="257"/>
      <c r="S34" s="257">
        <v>27562500</v>
      </c>
      <c r="T34" s="257"/>
      <c r="U34" s="257"/>
      <c r="V34" s="257"/>
      <c r="W34" s="257"/>
      <c r="X34" s="257"/>
      <c r="Y34" s="257"/>
      <c r="Z34" s="257"/>
      <c r="AA34" s="257"/>
      <c r="AB34" s="257"/>
      <c r="AC34" s="257"/>
      <c r="AD34" s="257"/>
      <c r="AE34" s="201" t="s">
        <v>724</v>
      </c>
      <c r="AF34" s="242" t="s">
        <v>593</v>
      </c>
      <c r="AG34" s="196">
        <v>42</v>
      </c>
      <c r="AH34" s="198" t="s">
        <v>734</v>
      </c>
      <c r="AI34" s="237" t="s">
        <v>735</v>
      </c>
      <c r="AJ34" s="213">
        <v>27562.5</v>
      </c>
      <c r="AK34" s="201" t="s">
        <v>736</v>
      </c>
      <c r="AL34" s="215" t="s">
        <v>596</v>
      </c>
      <c r="AM34" s="215"/>
      <c r="AN34" s="196" t="s">
        <v>66</v>
      </c>
      <c r="AO34" s="196" t="s">
        <v>66</v>
      </c>
      <c r="AP34" s="196" t="s">
        <v>66</v>
      </c>
      <c r="AQ34" s="196" t="s">
        <v>66</v>
      </c>
      <c r="AR34" s="196" t="s">
        <v>66</v>
      </c>
      <c r="AS34" s="196" t="s">
        <v>66</v>
      </c>
      <c r="AT34" s="196" t="s">
        <v>66</v>
      </c>
      <c r="AU34" s="196" t="s">
        <v>66</v>
      </c>
      <c r="AV34" s="196" t="s">
        <v>66</v>
      </c>
      <c r="AW34" s="196" t="s">
        <v>66</v>
      </c>
      <c r="AX34" s="198" t="s">
        <v>656</v>
      </c>
      <c r="AY34" s="215" t="s">
        <v>737</v>
      </c>
    </row>
    <row r="35" spans="1:51" ht="382.5" x14ac:dyDescent="0.25">
      <c r="A35" s="224" t="s">
        <v>53</v>
      </c>
      <c r="B35" s="208" t="s">
        <v>586</v>
      </c>
      <c r="C35" s="210" t="s">
        <v>738</v>
      </c>
      <c r="D35" s="210" t="s">
        <v>739</v>
      </c>
      <c r="E35" s="282" t="s">
        <v>740</v>
      </c>
      <c r="F35" s="224" t="s">
        <v>724</v>
      </c>
      <c r="G35" s="210"/>
      <c r="H35" s="224" t="s">
        <v>741</v>
      </c>
      <c r="I35" s="224" t="s">
        <v>742</v>
      </c>
      <c r="J35" s="206">
        <v>34</v>
      </c>
      <c r="K35" s="203" t="s">
        <v>61</v>
      </c>
      <c r="L35" s="206">
        <v>34</v>
      </c>
      <c r="M35" s="196">
        <v>34</v>
      </c>
      <c r="N35" s="217">
        <f t="shared" si="0"/>
        <v>138915000</v>
      </c>
      <c r="O35" s="257"/>
      <c r="P35" s="257"/>
      <c r="Q35" s="257"/>
      <c r="R35" s="257"/>
      <c r="S35" s="257">
        <v>138915000</v>
      </c>
      <c r="T35" s="257"/>
      <c r="U35" s="257"/>
      <c r="V35" s="257"/>
      <c r="W35" s="257"/>
      <c r="X35" s="257"/>
      <c r="Y35" s="257"/>
      <c r="Z35" s="257"/>
      <c r="AA35" s="257"/>
      <c r="AB35" s="257"/>
      <c r="AC35" s="257"/>
      <c r="AD35" s="257"/>
      <c r="AE35" s="201" t="s">
        <v>724</v>
      </c>
      <c r="AF35" s="242" t="s">
        <v>593</v>
      </c>
      <c r="AG35" s="198" t="s">
        <v>743</v>
      </c>
      <c r="AH35" s="198" t="s">
        <v>734</v>
      </c>
      <c r="AI35" s="244">
        <v>135979</v>
      </c>
      <c r="AJ35" s="213">
        <v>138915</v>
      </c>
      <c r="AK35" s="201" t="s">
        <v>744</v>
      </c>
      <c r="AL35" s="215" t="s">
        <v>596</v>
      </c>
      <c r="AM35" s="215"/>
      <c r="AN35" s="196" t="s">
        <v>66</v>
      </c>
      <c r="AO35" s="196" t="s">
        <v>66</v>
      </c>
      <c r="AP35" s="196" t="s">
        <v>66</v>
      </c>
      <c r="AQ35" s="196" t="s">
        <v>66</v>
      </c>
      <c r="AR35" s="196" t="s">
        <v>66</v>
      </c>
      <c r="AS35" s="196" t="s">
        <v>66</v>
      </c>
      <c r="AT35" s="196" t="s">
        <v>66</v>
      </c>
      <c r="AU35" s="196" t="s">
        <v>66</v>
      </c>
      <c r="AV35" s="196" t="s">
        <v>66</v>
      </c>
      <c r="AW35" s="196" t="s">
        <v>66</v>
      </c>
      <c r="AX35" s="198" t="s">
        <v>656</v>
      </c>
      <c r="AY35" s="215" t="s">
        <v>745</v>
      </c>
    </row>
    <row r="36" spans="1:51" ht="127.5" x14ac:dyDescent="0.25">
      <c r="A36" s="224" t="s">
        <v>53</v>
      </c>
      <c r="B36" s="208" t="s">
        <v>586</v>
      </c>
      <c r="C36" s="210"/>
      <c r="D36" s="210"/>
      <c r="E36" s="282"/>
      <c r="F36" s="224" t="s">
        <v>724</v>
      </c>
      <c r="G36" s="210"/>
      <c r="H36" s="224" t="s">
        <v>746</v>
      </c>
      <c r="I36" s="224" t="s">
        <v>747</v>
      </c>
      <c r="J36" s="206">
        <v>4</v>
      </c>
      <c r="K36" s="203" t="s">
        <v>61</v>
      </c>
      <c r="L36" s="206">
        <v>4</v>
      </c>
      <c r="M36" s="196">
        <v>4</v>
      </c>
      <c r="N36" s="217">
        <f t="shared" si="0"/>
        <v>264600000</v>
      </c>
      <c r="O36" s="257"/>
      <c r="P36" s="257"/>
      <c r="Q36" s="257"/>
      <c r="R36" s="257"/>
      <c r="S36" s="257">
        <v>264600000</v>
      </c>
      <c r="T36" s="257"/>
      <c r="U36" s="257"/>
      <c r="V36" s="257"/>
      <c r="W36" s="257"/>
      <c r="X36" s="257"/>
      <c r="Y36" s="257"/>
      <c r="Z36" s="257"/>
      <c r="AA36" s="257"/>
      <c r="AB36" s="257"/>
      <c r="AC36" s="257"/>
      <c r="AD36" s="257"/>
      <c r="AE36" s="201" t="s">
        <v>724</v>
      </c>
      <c r="AF36" s="242" t="s">
        <v>593</v>
      </c>
      <c r="AG36" s="196">
        <v>42</v>
      </c>
      <c r="AH36" s="198" t="s">
        <v>734</v>
      </c>
      <c r="AI36" s="289">
        <v>20000</v>
      </c>
      <c r="AJ36" s="213">
        <v>264600</v>
      </c>
      <c r="AK36" s="201" t="s">
        <v>748</v>
      </c>
      <c r="AL36" s="215" t="s">
        <v>596</v>
      </c>
      <c r="AM36" s="215"/>
      <c r="AN36" s="196" t="s">
        <v>66</v>
      </c>
      <c r="AO36" s="196" t="s">
        <v>66</v>
      </c>
      <c r="AP36" s="196" t="s">
        <v>66</v>
      </c>
      <c r="AQ36" s="196" t="s">
        <v>66</v>
      </c>
      <c r="AR36" s="196" t="s">
        <v>66</v>
      </c>
      <c r="AS36" s="196" t="s">
        <v>66</v>
      </c>
      <c r="AT36" s="196" t="s">
        <v>66</v>
      </c>
      <c r="AU36" s="196" t="s">
        <v>66</v>
      </c>
      <c r="AV36" s="196" t="s">
        <v>66</v>
      </c>
      <c r="AW36" s="196" t="s">
        <v>66</v>
      </c>
      <c r="AX36" s="198" t="s">
        <v>656</v>
      </c>
      <c r="AY36" s="201" t="s">
        <v>749</v>
      </c>
    </row>
    <row r="37" spans="1:51" ht="409.5" x14ac:dyDescent="0.25">
      <c r="A37" s="224" t="s">
        <v>53</v>
      </c>
      <c r="B37" s="208" t="s">
        <v>586</v>
      </c>
      <c r="C37" s="208" t="s">
        <v>750</v>
      </c>
      <c r="D37" s="208" t="s">
        <v>751</v>
      </c>
      <c r="E37" s="203">
        <v>6.9000000000000006E-2</v>
      </c>
      <c r="F37" s="224" t="s">
        <v>724</v>
      </c>
      <c r="G37" s="210"/>
      <c r="H37" s="224" t="s">
        <v>752</v>
      </c>
      <c r="I37" s="224" t="s">
        <v>753</v>
      </c>
      <c r="J37" s="206">
        <v>25</v>
      </c>
      <c r="K37" s="203" t="s">
        <v>74</v>
      </c>
      <c r="L37" s="206">
        <v>16</v>
      </c>
      <c r="M37" s="196">
        <v>6</v>
      </c>
      <c r="N37" s="217">
        <f t="shared" si="0"/>
        <v>149940000</v>
      </c>
      <c r="O37" s="257"/>
      <c r="P37" s="257"/>
      <c r="Q37" s="257"/>
      <c r="R37" s="257"/>
      <c r="S37" s="257">
        <v>149940000</v>
      </c>
      <c r="T37" s="257"/>
      <c r="U37" s="257"/>
      <c r="V37" s="257"/>
      <c r="W37" s="257"/>
      <c r="X37" s="257"/>
      <c r="Y37" s="257"/>
      <c r="Z37" s="257"/>
      <c r="AA37" s="257"/>
      <c r="AB37" s="257"/>
      <c r="AC37" s="257"/>
      <c r="AD37" s="257"/>
      <c r="AE37" s="201" t="s">
        <v>724</v>
      </c>
      <c r="AF37" s="242" t="s">
        <v>593</v>
      </c>
      <c r="AG37" s="198" t="s">
        <v>754</v>
      </c>
      <c r="AH37" s="198" t="s">
        <v>734</v>
      </c>
      <c r="AI37" s="237" t="s">
        <v>755</v>
      </c>
      <c r="AJ37" s="213">
        <v>149940</v>
      </c>
      <c r="AK37" s="198" t="s">
        <v>756</v>
      </c>
      <c r="AL37" s="215" t="s">
        <v>596</v>
      </c>
      <c r="AM37" s="215"/>
      <c r="AN37" s="196" t="s">
        <v>66</v>
      </c>
      <c r="AO37" s="196" t="s">
        <v>66</v>
      </c>
      <c r="AP37" s="196" t="s">
        <v>66</v>
      </c>
      <c r="AQ37" s="196" t="s">
        <v>66</v>
      </c>
      <c r="AR37" s="196" t="s">
        <v>66</v>
      </c>
      <c r="AS37" s="196" t="s">
        <v>66</v>
      </c>
      <c r="AT37" s="196" t="s">
        <v>66</v>
      </c>
      <c r="AU37" s="196" t="s">
        <v>66</v>
      </c>
      <c r="AV37" s="196" t="s">
        <v>66</v>
      </c>
      <c r="AW37" s="196" t="s">
        <v>66</v>
      </c>
      <c r="AX37" s="198" t="s">
        <v>656</v>
      </c>
      <c r="AY37" s="198" t="s">
        <v>757</v>
      </c>
    </row>
    <row r="38" spans="1:51" ht="255" x14ac:dyDescent="0.25">
      <c r="A38" s="224" t="s">
        <v>53</v>
      </c>
      <c r="B38" s="208" t="s">
        <v>586</v>
      </c>
      <c r="C38" s="208" t="s">
        <v>758</v>
      </c>
      <c r="D38" s="208" t="s">
        <v>759</v>
      </c>
      <c r="E38" s="203">
        <v>0</v>
      </c>
      <c r="F38" s="224" t="s">
        <v>724</v>
      </c>
      <c r="G38" s="210"/>
      <c r="H38" s="224" t="s">
        <v>760</v>
      </c>
      <c r="I38" s="224" t="s">
        <v>761</v>
      </c>
      <c r="J38" s="206">
        <v>0</v>
      </c>
      <c r="K38" s="203" t="s">
        <v>74</v>
      </c>
      <c r="L38" s="283">
        <v>0.5</v>
      </c>
      <c r="M38" s="287">
        <v>0.17499999999999999</v>
      </c>
      <c r="N38" s="217">
        <f t="shared" si="0"/>
        <v>125685000</v>
      </c>
      <c r="O38" s="257"/>
      <c r="P38" s="257"/>
      <c r="Q38" s="257"/>
      <c r="R38" s="257"/>
      <c r="S38" s="257">
        <v>125685000</v>
      </c>
      <c r="T38" s="257"/>
      <c r="U38" s="257"/>
      <c r="V38" s="257"/>
      <c r="W38" s="257"/>
      <c r="X38" s="257"/>
      <c r="Y38" s="257"/>
      <c r="Z38" s="257"/>
      <c r="AA38" s="257"/>
      <c r="AB38" s="257"/>
      <c r="AC38" s="257"/>
      <c r="AD38" s="257"/>
      <c r="AE38" s="201" t="s">
        <v>724</v>
      </c>
      <c r="AF38" s="242" t="s">
        <v>593</v>
      </c>
      <c r="AG38" s="198" t="s">
        <v>762</v>
      </c>
      <c r="AH38" s="198" t="s">
        <v>763</v>
      </c>
      <c r="AI38" s="237">
        <v>63193</v>
      </c>
      <c r="AJ38" s="213">
        <v>125685</v>
      </c>
      <c r="AK38" s="198" t="s">
        <v>764</v>
      </c>
      <c r="AL38" s="215" t="s">
        <v>596</v>
      </c>
      <c r="AM38" s="215"/>
      <c r="AN38" s="196" t="s">
        <v>66</v>
      </c>
      <c r="AO38" s="196" t="s">
        <v>66</v>
      </c>
      <c r="AP38" s="196" t="s">
        <v>66</v>
      </c>
      <c r="AQ38" s="196" t="s">
        <v>66</v>
      </c>
      <c r="AR38" s="196" t="s">
        <v>66</v>
      </c>
      <c r="AS38" s="196" t="s">
        <v>66</v>
      </c>
      <c r="AT38" s="196" t="s">
        <v>66</v>
      </c>
      <c r="AU38" s="196" t="s">
        <v>66</v>
      </c>
      <c r="AV38" s="196" t="s">
        <v>66</v>
      </c>
      <c r="AW38" s="196" t="s">
        <v>66</v>
      </c>
      <c r="AX38" s="198" t="s">
        <v>656</v>
      </c>
      <c r="AY38" s="215" t="s">
        <v>765</v>
      </c>
    </row>
    <row r="39" spans="1:51" ht="267.75" x14ac:dyDescent="0.25">
      <c r="A39" s="224" t="s">
        <v>53</v>
      </c>
      <c r="B39" s="208" t="s">
        <v>586</v>
      </c>
      <c r="C39" s="208" t="s">
        <v>766</v>
      </c>
      <c r="D39" s="208" t="s">
        <v>767</v>
      </c>
      <c r="E39" s="203">
        <v>0.16800000000000001</v>
      </c>
      <c r="F39" s="224" t="s">
        <v>724</v>
      </c>
      <c r="G39" s="210"/>
      <c r="H39" s="224" t="s">
        <v>768</v>
      </c>
      <c r="I39" s="224" t="s">
        <v>769</v>
      </c>
      <c r="J39" s="206">
        <v>0.2</v>
      </c>
      <c r="K39" s="203" t="s">
        <v>74</v>
      </c>
      <c r="L39" s="283">
        <v>0.4</v>
      </c>
      <c r="M39" s="199">
        <v>0.2</v>
      </c>
      <c r="N39" s="217">
        <f t="shared" si="0"/>
        <v>19845000</v>
      </c>
      <c r="O39" s="257"/>
      <c r="P39" s="257"/>
      <c r="Q39" s="257"/>
      <c r="R39" s="257"/>
      <c r="S39" s="257">
        <v>19845000</v>
      </c>
      <c r="T39" s="257"/>
      <c r="U39" s="257"/>
      <c r="V39" s="257"/>
      <c r="W39" s="257"/>
      <c r="X39" s="257"/>
      <c r="Y39" s="257"/>
      <c r="Z39" s="257"/>
      <c r="AA39" s="257"/>
      <c r="AB39" s="257"/>
      <c r="AC39" s="257"/>
      <c r="AD39" s="257"/>
      <c r="AE39" s="201" t="s">
        <v>724</v>
      </c>
      <c r="AF39" s="242" t="s">
        <v>593</v>
      </c>
      <c r="AG39" s="198" t="s">
        <v>754</v>
      </c>
      <c r="AH39" s="198" t="s">
        <v>734</v>
      </c>
      <c r="AI39" s="237">
        <v>1721752</v>
      </c>
      <c r="AJ39" s="213">
        <v>19845</v>
      </c>
      <c r="AK39" s="198" t="s">
        <v>770</v>
      </c>
      <c r="AL39" s="215" t="s">
        <v>596</v>
      </c>
      <c r="AM39" s="215"/>
      <c r="AN39" s="196" t="s">
        <v>66</v>
      </c>
      <c r="AO39" s="196" t="s">
        <v>66</v>
      </c>
      <c r="AP39" s="196" t="s">
        <v>66</v>
      </c>
      <c r="AQ39" s="196" t="s">
        <v>66</v>
      </c>
      <c r="AR39" s="196" t="s">
        <v>66</v>
      </c>
      <c r="AS39" s="196" t="s">
        <v>66</v>
      </c>
      <c r="AT39" s="196" t="s">
        <v>66</v>
      </c>
      <c r="AU39" s="196" t="s">
        <v>66</v>
      </c>
      <c r="AV39" s="196" t="s">
        <v>66</v>
      </c>
      <c r="AW39" s="196" t="s">
        <v>66</v>
      </c>
      <c r="AX39" s="198" t="s">
        <v>656</v>
      </c>
      <c r="AY39" s="198" t="s">
        <v>771</v>
      </c>
    </row>
    <row r="40" spans="1:51" ht="409.5" x14ac:dyDescent="0.25">
      <c r="A40" s="224" t="s">
        <v>53</v>
      </c>
      <c r="B40" s="208" t="s">
        <v>586</v>
      </c>
      <c r="C40" s="210" t="s">
        <v>772</v>
      </c>
      <c r="D40" s="210" t="s">
        <v>773</v>
      </c>
      <c r="E40" s="282" t="s">
        <v>774</v>
      </c>
      <c r="F40" s="224" t="s">
        <v>775</v>
      </c>
      <c r="G40" s="210" t="s">
        <v>776</v>
      </c>
      <c r="H40" s="224" t="s">
        <v>777</v>
      </c>
      <c r="I40" s="224" t="s">
        <v>778</v>
      </c>
      <c r="J40" s="206">
        <v>0</v>
      </c>
      <c r="K40" s="203" t="s">
        <v>74</v>
      </c>
      <c r="L40" s="206">
        <v>42</v>
      </c>
      <c r="M40" s="196">
        <v>10</v>
      </c>
      <c r="N40" s="217">
        <f t="shared" si="0"/>
        <v>44100000</v>
      </c>
      <c r="O40" s="257"/>
      <c r="P40" s="257"/>
      <c r="Q40" s="257"/>
      <c r="R40" s="257"/>
      <c r="S40" s="257">
        <v>44100000</v>
      </c>
      <c r="T40" s="257"/>
      <c r="U40" s="257"/>
      <c r="V40" s="257"/>
      <c r="W40" s="257"/>
      <c r="X40" s="257"/>
      <c r="Y40" s="257"/>
      <c r="Z40" s="257"/>
      <c r="AA40" s="257"/>
      <c r="AB40" s="257"/>
      <c r="AC40" s="257"/>
      <c r="AD40" s="257"/>
      <c r="AE40" s="201" t="s">
        <v>775</v>
      </c>
      <c r="AF40" s="242" t="s">
        <v>593</v>
      </c>
      <c r="AG40" s="215" t="s">
        <v>779</v>
      </c>
      <c r="AH40" s="198" t="s">
        <v>780</v>
      </c>
      <c r="AI40" s="290">
        <v>218639</v>
      </c>
      <c r="AJ40" s="213">
        <v>44100</v>
      </c>
      <c r="AK40" s="198" t="s">
        <v>781</v>
      </c>
      <c r="AL40" s="242" t="s">
        <v>596</v>
      </c>
      <c r="AM40" s="215"/>
      <c r="AN40" s="215"/>
      <c r="AO40" s="216" t="s">
        <v>398</v>
      </c>
      <c r="AP40" s="216" t="s">
        <v>398</v>
      </c>
      <c r="AQ40" s="216" t="s">
        <v>398</v>
      </c>
      <c r="AR40" s="216" t="s">
        <v>398</v>
      </c>
      <c r="AS40" s="216" t="s">
        <v>398</v>
      </c>
      <c r="AT40" s="216" t="s">
        <v>398</v>
      </c>
      <c r="AU40" s="216" t="s">
        <v>398</v>
      </c>
      <c r="AV40" s="216" t="s">
        <v>398</v>
      </c>
      <c r="AW40" s="216" t="s">
        <v>398</v>
      </c>
      <c r="AX40" s="198" t="s">
        <v>782</v>
      </c>
      <c r="AY40" s="215" t="s">
        <v>783</v>
      </c>
    </row>
    <row r="41" spans="1:51" ht="409.6" x14ac:dyDescent="0.25">
      <c r="A41" s="224" t="s">
        <v>53</v>
      </c>
      <c r="B41" s="208" t="s">
        <v>586</v>
      </c>
      <c r="C41" s="210"/>
      <c r="D41" s="210"/>
      <c r="E41" s="282"/>
      <c r="F41" s="224" t="s">
        <v>775</v>
      </c>
      <c r="G41" s="210"/>
      <c r="H41" s="224" t="s">
        <v>784</v>
      </c>
      <c r="I41" s="224" t="s">
        <v>785</v>
      </c>
      <c r="J41" s="206">
        <v>0.84099999999999997</v>
      </c>
      <c r="K41" s="203" t="s">
        <v>74</v>
      </c>
      <c r="L41" s="283">
        <v>0.04</v>
      </c>
      <c r="M41" s="199">
        <v>0.01</v>
      </c>
      <c r="N41" s="217">
        <f t="shared" si="0"/>
        <v>44100000</v>
      </c>
      <c r="O41" s="257"/>
      <c r="P41" s="257"/>
      <c r="Q41" s="257"/>
      <c r="R41" s="257"/>
      <c r="S41" s="257">
        <v>44100000</v>
      </c>
      <c r="T41" s="257"/>
      <c r="U41" s="257"/>
      <c r="V41" s="257"/>
      <c r="W41" s="257"/>
      <c r="X41" s="257"/>
      <c r="Y41" s="257"/>
      <c r="Z41" s="257"/>
      <c r="AA41" s="257"/>
      <c r="AB41" s="257"/>
      <c r="AC41" s="257"/>
      <c r="AD41" s="257"/>
      <c r="AE41" s="201" t="s">
        <v>775</v>
      </c>
      <c r="AF41" s="215" t="s">
        <v>786</v>
      </c>
      <c r="AG41" s="196">
        <v>42</v>
      </c>
      <c r="AH41" s="198" t="s">
        <v>787</v>
      </c>
      <c r="AI41" s="289">
        <v>15300</v>
      </c>
      <c r="AJ41" s="213">
        <v>44100</v>
      </c>
      <c r="AK41" s="215" t="s">
        <v>788</v>
      </c>
      <c r="AL41" s="242" t="s">
        <v>596</v>
      </c>
      <c r="AM41" s="215"/>
      <c r="AN41" s="215"/>
      <c r="AO41" s="196" t="s">
        <v>66</v>
      </c>
      <c r="AP41" s="196" t="s">
        <v>66</v>
      </c>
      <c r="AQ41" s="196" t="s">
        <v>66</v>
      </c>
      <c r="AR41" s="196" t="s">
        <v>66</v>
      </c>
      <c r="AS41" s="196" t="s">
        <v>66</v>
      </c>
      <c r="AT41" s="196" t="s">
        <v>66</v>
      </c>
      <c r="AU41" s="196" t="s">
        <v>66</v>
      </c>
      <c r="AV41" s="196" t="s">
        <v>66</v>
      </c>
      <c r="AW41" s="196" t="s">
        <v>66</v>
      </c>
      <c r="AX41" s="198" t="s">
        <v>782</v>
      </c>
      <c r="AY41" s="198" t="s">
        <v>789</v>
      </c>
    </row>
    <row r="42" spans="1:51" ht="409.6" x14ac:dyDescent="0.25">
      <c r="A42" s="224" t="s">
        <v>53</v>
      </c>
      <c r="B42" s="208" t="s">
        <v>586</v>
      </c>
      <c r="C42" s="210"/>
      <c r="D42" s="210"/>
      <c r="E42" s="282"/>
      <c r="F42" s="224" t="s">
        <v>775</v>
      </c>
      <c r="G42" s="210"/>
      <c r="H42" s="224" t="s">
        <v>790</v>
      </c>
      <c r="I42" s="224" t="s">
        <v>791</v>
      </c>
      <c r="J42" s="206">
        <v>0.65</v>
      </c>
      <c r="K42" s="203" t="s">
        <v>74</v>
      </c>
      <c r="L42" s="283">
        <v>0.05</v>
      </c>
      <c r="M42" s="199" t="s">
        <v>792</v>
      </c>
      <c r="N42" s="217">
        <f t="shared" si="0"/>
        <v>44100000</v>
      </c>
      <c r="O42" s="257"/>
      <c r="P42" s="257"/>
      <c r="Q42" s="257"/>
      <c r="R42" s="257"/>
      <c r="S42" s="257">
        <v>44100000</v>
      </c>
      <c r="T42" s="257"/>
      <c r="U42" s="257"/>
      <c r="V42" s="257"/>
      <c r="W42" s="257"/>
      <c r="X42" s="257"/>
      <c r="Y42" s="257"/>
      <c r="Z42" s="257"/>
      <c r="AA42" s="257"/>
      <c r="AB42" s="257"/>
      <c r="AC42" s="257"/>
      <c r="AD42" s="257"/>
      <c r="AE42" s="201" t="s">
        <v>775</v>
      </c>
      <c r="AF42" s="198" t="s">
        <v>786</v>
      </c>
      <c r="AG42" s="196">
        <v>42</v>
      </c>
      <c r="AH42" s="198" t="s">
        <v>787</v>
      </c>
      <c r="AI42" s="237">
        <v>8133</v>
      </c>
      <c r="AJ42" s="213">
        <v>44100</v>
      </c>
      <c r="AK42" s="215" t="s">
        <v>793</v>
      </c>
      <c r="AL42" s="242" t="s">
        <v>596</v>
      </c>
      <c r="AM42" s="215"/>
      <c r="AN42" s="215"/>
      <c r="AO42" s="216" t="s">
        <v>398</v>
      </c>
      <c r="AP42" s="216" t="s">
        <v>398</v>
      </c>
      <c r="AQ42" s="216" t="s">
        <v>398</v>
      </c>
      <c r="AR42" s="216" t="s">
        <v>398</v>
      </c>
      <c r="AS42" s="216" t="s">
        <v>398</v>
      </c>
      <c r="AT42" s="216" t="s">
        <v>398</v>
      </c>
      <c r="AU42" s="216" t="s">
        <v>398</v>
      </c>
      <c r="AV42" s="216" t="s">
        <v>398</v>
      </c>
      <c r="AW42" s="216" t="s">
        <v>398</v>
      </c>
      <c r="AX42" s="198" t="s">
        <v>782</v>
      </c>
      <c r="AY42" s="215" t="s">
        <v>794</v>
      </c>
    </row>
    <row r="43" spans="1:51" ht="409.5" x14ac:dyDescent="0.25">
      <c r="A43" s="224" t="s">
        <v>53</v>
      </c>
      <c r="B43" s="208" t="s">
        <v>586</v>
      </c>
      <c r="C43" s="210" t="s">
        <v>795</v>
      </c>
      <c r="D43" s="210" t="s">
        <v>796</v>
      </c>
      <c r="E43" s="282" t="s">
        <v>797</v>
      </c>
      <c r="F43" s="224" t="s">
        <v>775</v>
      </c>
      <c r="G43" s="210"/>
      <c r="H43" s="224" t="s">
        <v>798</v>
      </c>
      <c r="I43" s="224" t="s">
        <v>799</v>
      </c>
      <c r="J43" s="206">
        <v>15</v>
      </c>
      <c r="K43" s="203" t="s">
        <v>74</v>
      </c>
      <c r="L43" s="206">
        <v>27</v>
      </c>
      <c r="M43" s="196">
        <v>8</v>
      </c>
      <c r="N43" s="217">
        <f t="shared" si="0"/>
        <v>27562500</v>
      </c>
      <c r="O43" s="257"/>
      <c r="P43" s="257"/>
      <c r="Q43" s="257"/>
      <c r="R43" s="257"/>
      <c r="S43" s="257">
        <v>27562500</v>
      </c>
      <c r="T43" s="257"/>
      <c r="U43" s="257"/>
      <c r="V43" s="257"/>
      <c r="W43" s="257"/>
      <c r="X43" s="257"/>
      <c r="Y43" s="257"/>
      <c r="Z43" s="257"/>
      <c r="AA43" s="257"/>
      <c r="AB43" s="257"/>
      <c r="AC43" s="257"/>
      <c r="AD43" s="257"/>
      <c r="AE43" s="201" t="s">
        <v>775</v>
      </c>
      <c r="AF43" s="198" t="s">
        <v>786</v>
      </c>
      <c r="AG43" s="198" t="s">
        <v>800</v>
      </c>
      <c r="AH43" s="198" t="s">
        <v>801</v>
      </c>
      <c r="AI43" s="237">
        <v>81049</v>
      </c>
      <c r="AJ43" s="213">
        <v>27562.5</v>
      </c>
      <c r="AK43" s="198" t="s">
        <v>802</v>
      </c>
      <c r="AL43" s="242" t="s">
        <v>596</v>
      </c>
      <c r="AM43" s="215"/>
      <c r="AN43" s="215"/>
      <c r="AO43" s="216" t="s">
        <v>398</v>
      </c>
      <c r="AP43" s="216" t="s">
        <v>398</v>
      </c>
      <c r="AQ43" s="216" t="s">
        <v>398</v>
      </c>
      <c r="AR43" s="216" t="s">
        <v>398</v>
      </c>
      <c r="AS43" s="216" t="s">
        <v>398</v>
      </c>
      <c r="AT43" s="216" t="s">
        <v>398</v>
      </c>
      <c r="AU43" s="216" t="s">
        <v>398</v>
      </c>
      <c r="AV43" s="216" t="s">
        <v>398</v>
      </c>
      <c r="AW43" s="216" t="s">
        <v>398</v>
      </c>
      <c r="AX43" s="198" t="s">
        <v>782</v>
      </c>
      <c r="AY43" s="198" t="s">
        <v>803</v>
      </c>
    </row>
    <row r="44" spans="1:51" ht="409.5" x14ac:dyDescent="0.25">
      <c r="A44" s="224" t="s">
        <v>53</v>
      </c>
      <c r="B44" s="208" t="s">
        <v>586</v>
      </c>
      <c r="C44" s="210"/>
      <c r="D44" s="210"/>
      <c r="E44" s="282"/>
      <c r="F44" s="224" t="s">
        <v>775</v>
      </c>
      <c r="G44" s="210"/>
      <c r="H44" s="224" t="s">
        <v>804</v>
      </c>
      <c r="I44" s="224" t="s">
        <v>805</v>
      </c>
      <c r="J44" s="206">
        <v>5</v>
      </c>
      <c r="K44" s="203" t="s">
        <v>74</v>
      </c>
      <c r="L44" s="206">
        <v>37</v>
      </c>
      <c r="M44" s="196">
        <v>10</v>
      </c>
      <c r="N44" s="217">
        <f t="shared" si="0"/>
        <v>27562500</v>
      </c>
      <c r="O44" s="257"/>
      <c r="P44" s="257"/>
      <c r="Q44" s="257"/>
      <c r="R44" s="257"/>
      <c r="S44" s="257">
        <v>27562500</v>
      </c>
      <c r="T44" s="257"/>
      <c r="U44" s="257"/>
      <c r="V44" s="257"/>
      <c r="W44" s="257"/>
      <c r="X44" s="257"/>
      <c r="Y44" s="257"/>
      <c r="Z44" s="257"/>
      <c r="AA44" s="257"/>
      <c r="AB44" s="257"/>
      <c r="AC44" s="257"/>
      <c r="AD44" s="257"/>
      <c r="AE44" s="201" t="s">
        <v>775</v>
      </c>
      <c r="AF44" s="198" t="s">
        <v>786</v>
      </c>
      <c r="AG44" s="198" t="s">
        <v>806</v>
      </c>
      <c r="AH44" s="198" t="s">
        <v>807</v>
      </c>
      <c r="AI44" s="237">
        <v>14360</v>
      </c>
      <c r="AJ44" s="213">
        <v>27562.5</v>
      </c>
      <c r="AK44" s="198" t="s">
        <v>808</v>
      </c>
      <c r="AL44" s="242" t="s">
        <v>596</v>
      </c>
      <c r="AM44" s="198"/>
      <c r="AN44" s="198"/>
      <c r="AO44" s="196" t="s">
        <v>398</v>
      </c>
      <c r="AP44" s="196" t="s">
        <v>398</v>
      </c>
      <c r="AQ44" s="196" t="s">
        <v>398</v>
      </c>
      <c r="AR44" s="196" t="s">
        <v>398</v>
      </c>
      <c r="AS44" s="196" t="s">
        <v>398</v>
      </c>
      <c r="AT44" s="196" t="s">
        <v>398</v>
      </c>
      <c r="AU44" s="196" t="s">
        <v>398</v>
      </c>
      <c r="AV44" s="196" t="s">
        <v>398</v>
      </c>
      <c r="AW44" s="196" t="s">
        <v>398</v>
      </c>
      <c r="AX44" s="198" t="s">
        <v>782</v>
      </c>
      <c r="AY44" s="198" t="s">
        <v>809</v>
      </c>
    </row>
    <row r="45" spans="1:51" ht="409.5" x14ac:dyDescent="0.25">
      <c r="A45" s="224" t="s">
        <v>53</v>
      </c>
      <c r="B45" s="208" t="s">
        <v>586</v>
      </c>
      <c r="C45" s="210"/>
      <c r="D45" s="210"/>
      <c r="E45" s="282"/>
      <c r="F45" s="224" t="s">
        <v>775</v>
      </c>
      <c r="G45" s="210"/>
      <c r="H45" s="224" t="s">
        <v>810</v>
      </c>
      <c r="I45" s="224" t="s">
        <v>811</v>
      </c>
      <c r="J45" s="206">
        <v>0.1</v>
      </c>
      <c r="K45" s="203" t="s">
        <v>74</v>
      </c>
      <c r="L45" s="283">
        <v>0.15</v>
      </c>
      <c r="M45" s="199">
        <v>0.05</v>
      </c>
      <c r="N45" s="217">
        <f t="shared" si="0"/>
        <v>27562500</v>
      </c>
      <c r="O45" s="257"/>
      <c r="P45" s="257"/>
      <c r="Q45" s="257"/>
      <c r="R45" s="257"/>
      <c r="S45" s="257">
        <v>27562500</v>
      </c>
      <c r="T45" s="257"/>
      <c r="U45" s="257"/>
      <c r="V45" s="257"/>
      <c r="W45" s="257"/>
      <c r="X45" s="257"/>
      <c r="Y45" s="257"/>
      <c r="Z45" s="257"/>
      <c r="AA45" s="257"/>
      <c r="AB45" s="257"/>
      <c r="AC45" s="257"/>
      <c r="AD45" s="257"/>
      <c r="AE45" s="201" t="s">
        <v>775</v>
      </c>
      <c r="AF45" s="198" t="s">
        <v>786</v>
      </c>
      <c r="AG45" s="196">
        <v>42</v>
      </c>
      <c r="AH45" s="198" t="s">
        <v>787</v>
      </c>
      <c r="AI45" s="237">
        <v>64209</v>
      </c>
      <c r="AJ45" s="213">
        <v>27562.5</v>
      </c>
      <c r="AK45" s="198" t="s">
        <v>812</v>
      </c>
      <c r="AL45" s="242" t="s">
        <v>596</v>
      </c>
      <c r="AM45" s="198"/>
      <c r="AN45" s="198"/>
      <c r="AO45" s="196" t="s">
        <v>398</v>
      </c>
      <c r="AP45" s="196" t="s">
        <v>398</v>
      </c>
      <c r="AQ45" s="196" t="s">
        <v>398</v>
      </c>
      <c r="AR45" s="196" t="s">
        <v>398</v>
      </c>
      <c r="AS45" s="196" t="s">
        <v>398</v>
      </c>
      <c r="AT45" s="196" t="s">
        <v>398</v>
      </c>
      <c r="AU45" s="196" t="s">
        <v>398</v>
      </c>
      <c r="AV45" s="196" t="s">
        <v>398</v>
      </c>
      <c r="AW45" s="196" t="s">
        <v>398</v>
      </c>
      <c r="AX45" s="198" t="s">
        <v>782</v>
      </c>
      <c r="AY45" s="198" t="s">
        <v>813</v>
      </c>
    </row>
    <row r="46" spans="1:51" ht="409.5" x14ac:dyDescent="0.25">
      <c r="A46" s="224" t="s">
        <v>53</v>
      </c>
      <c r="B46" s="208" t="s">
        <v>586</v>
      </c>
      <c r="C46" s="208" t="s">
        <v>814</v>
      </c>
      <c r="D46" s="208" t="s">
        <v>815</v>
      </c>
      <c r="E46" s="203">
        <v>0</v>
      </c>
      <c r="F46" s="224" t="s">
        <v>775</v>
      </c>
      <c r="G46" s="210"/>
      <c r="H46" s="224" t="s">
        <v>816</v>
      </c>
      <c r="I46" s="224" t="s">
        <v>817</v>
      </c>
      <c r="J46" s="206">
        <v>0</v>
      </c>
      <c r="K46" s="203" t="s">
        <v>74</v>
      </c>
      <c r="L46" s="206">
        <v>42</v>
      </c>
      <c r="M46" s="196">
        <v>10</v>
      </c>
      <c r="N46" s="217">
        <f t="shared" si="0"/>
        <v>27562500</v>
      </c>
      <c r="O46" s="257"/>
      <c r="P46" s="257"/>
      <c r="Q46" s="257"/>
      <c r="R46" s="257"/>
      <c r="S46" s="257">
        <v>27562500</v>
      </c>
      <c r="T46" s="257"/>
      <c r="U46" s="257"/>
      <c r="V46" s="257"/>
      <c r="W46" s="257"/>
      <c r="X46" s="257"/>
      <c r="Y46" s="257"/>
      <c r="Z46" s="257"/>
      <c r="AA46" s="257"/>
      <c r="AB46" s="257"/>
      <c r="AC46" s="257"/>
      <c r="AD46" s="257"/>
      <c r="AE46" s="201" t="s">
        <v>775</v>
      </c>
      <c r="AF46" s="198" t="s">
        <v>786</v>
      </c>
      <c r="AG46" s="198" t="s">
        <v>818</v>
      </c>
      <c r="AH46" s="198" t="s">
        <v>819</v>
      </c>
      <c r="AI46" s="237">
        <v>62791</v>
      </c>
      <c r="AJ46" s="213">
        <v>27562.5</v>
      </c>
      <c r="AK46" s="198" t="s">
        <v>820</v>
      </c>
      <c r="AL46" s="242" t="s">
        <v>596</v>
      </c>
      <c r="AM46" s="198"/>
      <c r="AN46" s="198"/>
      <c r="AO46" s="196" t="s">
        <v>398</v>
      </c>
      <c r="AP46" s="196" t="s">
        <v>398</v>
      </c>
      <c r="AQ46" s="196" t="s">
        <v>398</v>
      </c>
      <c r="AR46" s="196" t="s">
        <v>398</v>
      </c>
      <c r="AS46" s="196" t="s">
        <v>398</v>
      </c>
      <c r="AT46" s="196" t="s">
        <v>398</v>
      </c>
      <c r="AU46" s="196" t="s">
        <v>398</v>
      </c>
      <c r="AV46" s="196" t="s">
        <v>398</v>
      </c>
      <c r="AW46" s="196" t="s">
        <v>398</v>
      </c>
      <c r="AX46" s="198" t="s">
        <v>782</v>
      </c>
      <c r="AY46" s="198" t="s">
        <v>821</v>
      </c>
    </row>
    <row r="47" spans="1:51" ht="409.5" x14ac:dyDescent="0.25">
      <c r="A47" s="224" t="s">
        <v>53</v>
      </c>
      <c r="B47" s="208" t="s">
        <v>586</v>
      </c>
      <c r="C47" s="208" t="s">
        <v>822</v>
      </c>
      <c r="D47" s="208" t="s">
        <v>823</v>
      </c>
      <c r="E47" s="203" t="s">
        <v>824</v>
      </c>
      <c r="F47" s="224" t="s">
        <v>775</v>
      </c>
      <c r="G47" s="210"/>
      <c r="H47" s="224" t="s">
        <v>825</v>
      </c>
      <c r="I47" s="224" t="s">
        <v>826</v>
      </c>
      <c r="J47" s="206">
        <v>21</v>
      </c>
      <c r="K47" s="203" t="s">
        <v>74</v>
      </c>
      <c r="L47" s="206">
        <v>21</v>
      </c>
      <c r="M47" s="196">
        <v>6</v>
      </c>
      <c r="N47" s="217">
        <f t="shared" si="0"/>
        <v>27562500</v>
      </c>
      <c r="O47" s="257"/>
      <c r="P47" s="257"/>
      <c r="Q47" s="257"/>
      <c r="R47" s="257"/>
      <c r="S47" s="257">
        <v>27562500</v>
      </c>
      <c r="T47" s="257"/>
      <c r="U47" s="257"/>
      <c r="V47" s="257"/>
      <c r="W47" s="257"/>
      <c r="X47" s="257"/>
      <c r="Y47" s="257"/>
      <c r="Z47" s="257"/>
      <c r="AA47" s="257"/>
      <c r="AB47" s="257"/>
      <c r="AC47" s="257"/>
      <c r="AD47" s="257"/>
      <c r="AE47" s="201" t="s">
        <v>775</v>
      </c>
      <c r="AF47" s="198" t="s">
        <v>786</v>
      </c>
      <c r="AG47" s="198" t="s">
        <v>827</v>
      </c>
      <c r="AH47" s="198" t="s">
        <v>828</v>
      </c>
      <c r="AI47" s="237">
        <v>40138</v>
      </c>
      <c r="AJ47" s="213">
        <v>27562.5</v>
      </c>
      <c r="AK47" s="198" t="s">
        <v>829</v>
      </c>
      <c r="AL47" s="242" t="s">
        <v>596</v>
      </c>
      <c r="AM47" s="198"/>
      <c r="AN47" s="198"/>
      <c r="AO47" s="196" t="s">
        <v>398</v>
      </c>
      <c r="AP47" s="196" t="s">
        <v>398</v>
      </c>
      <c r="AQ47" s="196" t="s">
        <v>398</v>
      </c>
      <c r="AR47" s="196" t="s">
        <v>398</v>
      </c>
      <c r="AS47" s="196" t="s">
        <v>398</v>
      </c>
      <c r="AT47" s="196" t="s">
        <v>398</v>
      </c>
      <c r="AU47" s="196" t="s">
        <v>398</v>
      </c>
      <c r="AV47" s="196" t="s">
        <v>398</v>
      </c>
      <c r="AW47" s="196" t="s">
        <v>398</v>
      </c>
      <c r="AX47" s="198" t="s">
        <v>782</v>
      </c>
      <c r="AY47" s="198" t="s">
        <v>830</v>
      </c>
    </row>
    <row r="48" spans="1:51" ht="409.5" x14ac:dyDescent="0.25">
      <c r="A48" s="224" t="s">
        <v>53</v>
      </c>
      <c r="B48" s="208" t="s">
        <v>586</v>
      </c>
      <c r="C48" s="208" t="s">
        <v>831</v>
      </c>
      <c r="D48" s="208" t="s">
        <v>832</v>
      </c>
      <c r="E48" s="203">
        <v>7.0000000000000007E-2</v>
      </c>
      <c r="F48" s="224" t="s">
        <v>775</v>
      </c>
      <c r="G48" s="210"/>
      <c r="H48" s="224" t="s">
        <v>833</v>
      </c>
      <c r="I48" s="224" t="s">
        <v>834</v>
      </c>
      <c r="J48" s="206">
        <v>21</v>
      </c>
      <c r="K48" s="203" t="s">
        <v>74</v>
      </c>
      <c r="L48" s="206">
        <v>21</v>
      </c>
      <c r="M48" s="196">
        <v>6</v>
      </c>
      <c r="N48" s="217">
        <f t="shared" si="0"/>
        <v>27562500</v>
      </c>
      <c r="O48" s="257"/>
      <c r="P48" s="257"/>
      <c r="Q48" s="257"/>
      <c r="R48" s="257"/>
      <c r="S48" s="257">
        <v>27562500</v>
      </c>
      <c r="T48" s="257"/>
      <c r="U48" s="257"/>
      <c r="V48" s="257"/>
      <c r="W48" s="257"/>
      <c r="X48" s="257"/>
      <c r="Y48" s="257"/>
      <c r="Z48" s="257"/>
      <c r="AA48" s="257"/>
      <c r="AB48" s="257"/>
      <c r="AC48" s="257"/>
      <c r="AD48" s="257"/>
      <c r="AE48" s="201" t="s">
        <v>775</v>
      </c>
      <c r="AF48" s="198" t="s">
        <v>786</v>
      </c>
      <c r="AG48" s="198" t="s">
        <v>835</v>
      </c>
      <c r="AH48" s="198" t="s">
        <v>836</v>
      </c>
      <c r="AI48" s="237">
        <v>855</v>
      </c>
      <c r="AJ48" s="213">
        <v>27562.5</v>
      </c>
      <c r="AK48" s="198" t="s">
        <v>837</v>
      </c>
      <c r="AL48" s="242" t="s">
        <v>596</v>
      </c>
      <c r="AM48" s="198"/>
      <c r="AN48" s="198"/>
      <c r="AO48" s="196" t="s">
        <v>398</v>
      </c>
      <c r="AP48" s="196" t="s">
        <v>398</v>
      </c>
      <c r="AQ48" s="196" t="s">
        <v>398</v>
      </c>
      <c r="AR48" s="196" t="s">
        <v>398</v>
      </c>
      <c r="AS48" s="196" t="s">
        <v>398</v>
      </c>
      <c r="AT48" s="196" t="s">
        <v>398</v>
      </c>
      <c r="AU48" s="196" t="s">
        <v>398</v>
      </c>
      <c r="AV48" s="196" t="s">
        <v>398</v>
      </c>
      <c r="AW48" s="196" t="s">
        <v>398</v>
      </c>
      <c r="AX48" s="198" t="s">
        <v>782</v>
      </c>
      <c r="AY48" s="198" t="s">
        <v>838</v>
      </c>
    </row>
    <row r="49" spans="1:51" ht="409.5" x14ac:dyDescent="0.25">
      <c r="A49" s="224" t="s">
        <v>53</v>
      </c>
      <c r="B49" s="208" t="s">
        <v>586</v>
      </c>
      <c r="C49" s="208" t="s">
        <v>839</v>
      </c>
      <c r="D49" s="208" t="s">
        <v>840</v>
      </c>
      <c r="E49" s="203" t="s">
        <v>841</v>
      </c>
      <c r="F49" s="224" t="s">
        <v>775</v>
      </c>
      <c r="G49" s="210"/>
      <c r="H49" s="224" t="s">
        <v>842</v>
      </c>
      <c r="I49" s="224" t="s">
        <v>843</v>
      </c>
      <c r="J49" s="206">
        <v>21</v>
      </c>
      <c r="K49" s="203" t="s">
        <v>74</v>
      </c>
      <c r="L49" s="206">
        <v>21</v>
      </c>
      <c r="M49" s="196">
        <v>5</v>
      </c>
      <c r="N49" s="217">
        <f t="shared" si="0"/>
        <v>40792500</v>
      </c>
      <c r="O49" s="257"/>
      <c r="P49" s="257"/>
      <c r="Q49" s="257"/>
      <c r="R49" s="257"/>
      <c r="S49" s="257">
        <v>40792500</v>
      </c>
      <c r="T49" s="257"/>
      <c r="U49" s="257"/>
      <c r="V49" s="257"/>
      <c r="W49" s="257"/>
      <c r="X49" s="257"/>
      <c r="Y49" s="257"/>
      <c r="Z49" s="257"/>
      <c r="AA49" s="257"/>
      <c r="AB49" s="257"/>
      <c r="AC49" s="257"/>
      <c r="AD49" s="257"/>
      <c r="AE49" s="201" t="s">
        <v>775</v>
      </c>
      <c r="AF49" s="198" t="s">
        <v>786</v>
      </c>
      <c r="AG49" s="198" t="s">
        <v>844</v>
      </c>
      <c r="AH49" s="198" t="s">
        <v>845</v>
      </c>
      <c r="AI49" s="237">
        <v>1099</v>
      </c>
      <c r="AJ49" s="213">
        <v>40792.5</v>
      </c>
      <c r="AK49" s="198" t="s">
        <v>846</v>
      </c>
      <c r="AL49" s="242" t="s">
        <v>596</v>
      </c>
      <c r="AM49" s="198"/>
      <c r="AN49" s="198"/>
      <c r="AO49" s="196" t="s">
        <v>398</v>
      </c>
      <c r="AP49" s="196" t="s">
        <v>398</v>
      </c>
      <c r="AQ49" s="196" t="s">
        <v>398</v>
      </c>
      <c r="AR49" s="196" t="s">
        <v>398</v>
      </c>
      <c r="AS49" s="196" t="s">
        <v>398</v>
      </c>
      <c r="AT49" s="196" t="s">
        <v>398</v>
      </c>
      <c r="AU49" s="196" t="s">
        <v>398</v>
      </c>
      <c r="AV49" s="196" t="s">
        <v>398</v>
      </c>
      <c r="AW49" s="196" t="s">
        <v>398</v>
      </c>
      <c r="AX49" s="198" t="s">
        <v>782</v>
      </c>
      <c r="AY49" s="198" t="s">
        <v>847</v>
      </c>
    </row>
    <row r="50" spans="1:51" ht="409.5" x14ac:dyDescent="0.25">
      <c r="A50" s="224" t="s">
        <v>53</v>
      </c>
      <c r="B50" s="208" t="s">
        <v>586</v>
      </c>
      <c r="C50" s="208" t="s">
        <v>848</v>
      </c>
      <c r="D50" s="208" t="s">
        <v>849</v>
      </c>
      <c r="E50" s="203">
        <v>0.76</v>
      </c>
      <c r="F50" s="224" t="s">
        <v>775</v>
      </c>
      <c r="G50" s="210"/>
      <c r="H50" s="224" t="s">
        <v>850</v>
      </c>
      <c r="I50" s="224" t="s">
        <v>851</v>
      </c>
      <c r="J50" s="206">
        <v>21</v>
      </c>
      <c r="K50" s="203" t="s">
        <v>74</v>
      </c>
      <c r="L50" s="206">
        <v>21</v>
      </c>
      <c r="M50" s="196">
        <v>5</v>
      </c>
      <c r="N50" s="217">
        <f t="shared" si="0"/>
        <v>19404000</v>
      </c>
      <c r="O50" s="257"/>
      <c r="P50" s="257"/>
      <c r="Q50" s="257"/>
      <c r="R50" s="257"/>
      <c r="S50" s="257">
        <v>19404000</v>
      </c>
      <c r="T50" s="257"/>
      <c r="U50" s="257"/>
      <c r="V50" s="257"/>
      <c r="W50" s="257"/>
      <c r="X50" s="257"/>
      <c r="Y50" s="257"/>
      <c r="Z50" s="257"/>
      <c r="AA50" s="257"/>
      <c r="AB50" s="257"/>
      <c r="AC50" s="257"/>
      <c r="AD50" s="257"/>
      <c r="AE50" s="201" t="s">
        <v>775</v>
      </c>
      <c r="AF50" s="198" t="s">
        <v>786</v>
      </c>
      <c r="AG50" s="198" t="s">
        <v>852</v>
      </c>
      <c r="AH50" s="198" t="s">
        <v>853</v>
      </c>
      <c r="AI50" s="237">
        <v>66394</v>
      </c>
      <c r="AJ50" s="213">
        <v>19404</v>
      </c>
      <c r="AK50" s="198" t="s">
        <v>854</v>
      </c>
      <c r="AL50" s="242" t="s">
        <v>596</v>
      </c>
      <c r="AM50" s="198"/>
      <c r="AN50" s="198"/>
      <c r="AO50" s="196" t="s">
        <v>398</v>
      </c>
      <c r="AP50" s="196" t="s">
        <v>398</v>
      </c>
      <c r="AQ50" s="196" t="s">
        <v>398</v>
      </c>
      <c r="AR50" s="196" t="s">
        <v>398</v>
      </c>
      <c r="AS50" s="196" t="s">
        <v>398</v>
      </c>
      <c r="AT50" s="196" t="s">
        <v>398</v>
      </c>
      <c r="AU50" s="196" t="s">
        <v>398</v>
      </c>
      <c r="AV50" s="196" t="s">
        <v>398</v>
      </c>
      <c r="AW50" s="196" t="s">
        <v>398</v>
      </c>
      <c r="AX50" s="198" t="s">
        <v>782</v>
      </c>
      <c r="AY50" s="198" t="s">
        <v>855</v>
      </c>
    </row>
    <row r="51" spans="1:51" ht="409.5" x14ac:dyDescent="0.25">
      <c r="A51" s="224" t="s">
        <v>53</v>
      </c>
      <c r="B51" s="208" t="s">
        <v>586</v>
      </c>
      <c r="C51" s="208" t="s">
        <v>856</v>
      </c>
      <c r="D51" s="208" t="s">
        <v>857</v>
      </c>
      <c r="E51" s="203">
        <v>0.5</v>
      </c>
      <c r="F51" s="224" t="s">
        <v>775</v>
      </c>
      <c r="G51" s="210"/>
      <c r="H51" s="224" t="s">
        <v>858</v>
      </c>
      <c r="I51" s="224" t="s">
        <v>859</v>
      </c>
      <c r="J51" s="206">
        <v>21</v>
      </c>
      <c r="K51" s="203" t="s">
        <v>74</v>
      </c>
      <c r="L51" s="206">
        <v>21</v>
      </c>
      <c r="M51" s="196">
        <v>5</v>
      </c>
      <c r="N51" s="217">
        <f t="shared" si="0"/>
        <v>25357500</v>
      </c>
      <c r="O51" s="257"/>
      <c r="P51" s="257"/>
      <c r="Q51" s="257"/>
      <c r="R51" s="257"/>
      <c r="S51" s="257">
        <v>25357500</v>
      </c>
      <c r="T51" s="257"/>
      <c r="U51" s="257"/>
      <c r="V51" s="257"/>
      <c r="W51" s="257"/>
      <c r="X51" s="257"/>
      <c r="Y51" s="257"/>
      <c r="Z51" s="257"/>
      <c r="AA51" s="257"/>
      <c r="AB51" s="257"/>
      <c r="AC51" s="257"/>
      <c r="AD51" s="257"/>
      <c r="AE51" s="201" t="s">
        <v>775</v>
      </c>
      <c r="AF51" s="198" t="s">
        <v>786</v>
      </c>
      <c r="AG51" s="198" t="s">
        <v>860</v>
      </c>
      <c r="AH51" s="198" t="s">
        <v>861</v>
      </c>
      <c r="AI51" s="237">
        <v>110109</v>
      </c>
      <c r="AJ51" s="213">
        <v>25357.5</v>
      </c>
      <c r="AK51" s="198" t="s">
        <v>862</v>
      </c>
      <c r="AL51" s="242" t="s">
        <v>596</v>
      </c>
      <c r="AM51" s="198"/>
      <c r="AN51" s="198"/>
      <c r="AO51" s="196" t="s">
        <v>398</v>
      </c>
      <c r="AP51" s="196" t="s">
        <v>398</v>
      </c>
      <c r="AQ51" s="196" t="s">
        <v>398</v>
      </c>
      <c r="AR51" s="196" t="s">
        <v>398</v>
      </c>
      <c r="AS51" s="196" t="s">
        <v>398</v>
      </c>
      <c r="AT51" s="196" t="s">
        <v>398</v>
      </c>
      <c r="AU51" s="196" t="s">
        <v>398</v>
      </c>
      <c r="AV51" s="196" t="s">
        <v>398</v>
      </c>
      <c r="AW51" s="196" t="s">
        <v>398</v>
      </c>
      <c r="AX51" s="198" t="s">
        <v>782</v>
      </c>
      <c r="AY51" s="198" t="s">
        <v>863</v>
      </c>
    </row>
    <row r="52" spans="1:51" ht="409.5" x14ac:dyDescent="0.25">
      <c r="A52" s="224" t="s">
        <v>53</v>
      </c>
      <c r="B52" s="208" t="s">
        <v>586</v>
      </c>
      <c r="C52" s="208" t="s">
        <v>864</v>
      </c>
      <c r="D52" s="208" t="s">
        <v>865</v>
      </c>
      <c r="E52" s="203">
        <v>2.3E-2</v>
      </c>
      <c r="F52" s="224" t="s">
        <v>775</v>
      </c>
      <c r="G52" s="210"/>
      <c r="H52" s="224" t="s">
        <v>866</v>
      </c>
      <c r="I52" s="224" t="s">
        <v>867</v>
      </c>
      <c r="J52" s="206">
        <v>2</v>
      </c>
      <c r="K52" s="203" t="s">
        <v>74</v>
      </c>
      <c r="L52" s="206">
        <v>14</v>
      </c>
      <c r="M52" s="196">
        <v>5</v>
      </c>
      <c r="N52" s="217">
        <f t="shared" si="0"/>
        <v>66150000</v>
      </c>
      <c r="O52" s="257"/>
      <c r="P52" s="257"/>
      <c r="Q52" s="257"/>
      <c r="R52" s="257"/>
      <c r="S52" s="257">
        <v>66150000</v>
      </c>
      <c r="T52" s="257"/>
      <c r="U52" s="257"/>
      <c r="V52" s="257"/>
      <c r="W52" s="257"/>
      <c r="X52" s="257"/>
      <c r="Y52" s="257"/>
      <c r="Z52" s="257"/>
      <c r="AA52" s="257"/>
      <c r="AB52" s="257"/>
      <c r="AC52" s="257"/>
      <c r="AD52" s="257"/>
      <c r="AE52" s="201" t="s">
        <v>775</v>
      </c>
      <c r="AF52" s="198" t="s">
        <v>786</v>
      </c>
      <c r="AG52" s="198" t="s">
        <v>868</v>
      </c>
      <c r="AH52" s="198" t="s">
        <v>869</v>
      </c>
      <c r="AI52" s="237">
        <v>523459</v>
      </c>
      <c r="AJ52" s="213">
        <v>66150</v>
      </c>
      <c r="AK52" s="198" t="s">
        <v>870</v>
      </c>
      <c r="AL52" s="242" t="s">
        <v>596</v>
      </c>
      <c r="AM52" s="198"/>
      <c r="AN52" s="198"/>
      <c r="AO52" s="196" t="s">
        <v>398</v>
      </c>
      <c r="AP52" s="196" t="s">
        <v>398</v>
      </c>
      <c r="AQ52" s="196" t="s">
        <v>398</v>
      </c>
      <c r="AR52" s="196" t="s">
        <v>398</v>
      </c>
      <c r="AS52" s="196" t="s">
        <v>398</v>
      </c>
      <c r="AT52" s="196" t="s">
        <v>398</v>
      </c>
      <c r="AU52" s="196" t="s">
        <v>398</v>
      </c>
      <c r="AV52" s="196" t="s">
        <v>398</v>
      </c>
      <c r="AW52" s="196" t="s">
        <v>398</v>
      </c>
      <c r="AX52" s="198" t="s">
        <v>782</v>
      </c>
      <c r="AY52" s="240" t="s">
        <v>871</v>
      </c>
    </row>
    <row r="53" spans="1:51" ht="409.5" x14ac:dyDescent="0.25">
      <c r="A53" s="224" t="s">
        <v>53</v>
      </c>
      <c r="B53" s="208" t="s">
        <v>586</v>
      </c>
      <c r="C53" s="208" t="s">
        <v>872</v>
      </c>
      <c r="D53" s="208" t="s">
        <v>873</v>
      </c>
      <c r="E53" s="203" t="s">
        <v>874</v>
      </c>
      <c r="F53" s="224" t="s">
        <v>775</v>
      </c>
      <c r="G53" s="210"/>
      <c r="H53" s="224" t="s">
        <v>875</v>
      </c>
      <c r="I53" s="224" t="s">
        <v>876</v>
      </c>
      <c r="J53" s="206">
        <v>15</v>
      </c>
      <c r="K53" s="203" t="s">
        <v>74</v>
      </c>
      <c r="L53" s="206">
        <v>21</v>
      </c>
      <c r="M53" s="196">
        <v>5</v>
      </c>
      <c r="N53" s="217">
        <f t="shared" si="0"/>
        <v>38587500</v>
      </c>
      <c r="O53" s="257"/>
      <c r="P53" s="257"/>
      <c r="Q53" s="257"/>
      <c r="R53" s="257"/>
      <c r="S53" s="257">
        <v>38587500</v>
      </c>
      <c r="T53" s="257"/>
      <c r="U53" s="257"/>
      <c r="V53" s="257"/>
      <c r="W53" s="257"/>
      <c r="X53" s="257"/>
      <c r="Y53" s="257"/>
      <c r="Z53" s="257"/>
      <c r="AA53" s="257"/>
      <c r="AB53" s="257"/>
      <c r="AC53" s="257"/>
      <c r="AD53" s="257"/>
      <c r="AE53" s="201" t="s">
        <v>775</v>
      </c>
      <c r="AF53" s="198" t="s">
        <v>786</v>
      </c>
      <c r="AG53" s="198" t="s">
        <v>877</v>
      </c>
      <c r="AH53" s="198" t="s">
        <v>878</v>
      </c>
      <c r="AI53" s="237">
        <v>101053</v>
      </c>
      <c r="AJ53" s="213">
        <v>38587.5</v>
      </c>
      <c r="AK53" s="198" t="s">
        <v>879</v>
      </c>
      <c r="AL53" s="242" t="s">
        <v>596</v>
      </c>
      <c r="AM53" s="198"/>
      <c r="AN53" s="198"/>
      <c r="AO53" s="196" t="s">
        <v>398</v>
      </c>
      <c r="AP53" s="196" t="s">
        <v>398</v>
      </c>
      <c r="AQ53" s="196" t="s">
        <v>398</v>
      </c>
      <c r="AR53" s="196" t="s">
        <v>398</v>
      </c>
      <c r="AS53" s="196" t="s">
        <v>398</v>
      </c>
      <c r="AT53" s="196" t="s">
        <v>398</v>
      </c>
      <c r="AU53" s="196" t="s">
        <v>398</v>
      </c>
      <c r="AV53" s="196" t="s">
        <v>398</v>
      </c>
      <c r="AW53" s="196" t="s">
        <v>398</v>
      </c>
      <c r="AX53" s="198" t="s">
        <v>782</v>
      </c>
      <c r="AY53" s="198" t="s">
        <v>880</v>
      </c>
    </row>
    <row r="54" spans="1:51" ht="409.5" x14ac:dyDescent="0.25">
      <c r="A54" s="224" t="s">
        <v>53</v>
      </c>
      <c r="B54" s="208" t="s">
        <v>586</v>
      </c>
      <c r="C54" s="208" t="s">
        <v>881</v>
      </c>
      <c r="D54" s="208" t="s">
        <v>882</v>
      </c>
      <c r="E54" s="203" t="s">
        <v>883</v>
      </c>
      <c r="F54" s="224" t="s">
        <v>775</v>
      </c>
      <c r="G54" s="210"/>
      <c r="H54" s="224" t="s">
        <v>884</v>
      </c>
      <c r="I54" s="224" t="s">
        <v>885</v>
      </c>
      <c r="J54" s="206" t="s">
        <v>886</v>
      </c>
      <c r="K54" s="203" t="s">
        <v>74</v>
      </c>
      <c r="L54" s="284">
        <v>77438</v>
      </c>
      <c r="M54" s="211">
        <v>0</v>
      </c>
      <c r="N54" s="217">
        <f t="shared" si="0"/>
        <v>0</v>
      </c>
      <c r="O54" s="257"/>
      <c r="P54" s="257"/>
      <c r="Q54" s="257"/>
      <c r="R54" s="257"/>
      <c r="S54" s="257">
        <v>0</v>
      </c>
      <c r="T54" s="257"/>
      <c r="U54" s="257"/>
      <c r="V54" s="257"/>
      <c r="W54" s="257"/>
      <c r="X54" s="257"/>
      <c r="Y54" s="257"/>
      <c r="Z54" s="257"/>
      <c r="AA54" s="257"/>
      <c r="AB54" s="257"/>
      <c r="AC54" s="257"/>
      <c r="AD54" s="257"/>
      <c r="AE54" s="201" t="s">
        <v>775</v>
      </c>
      <c r="AF54" s="243">
        <v>2012000030055</v>
      </c>
      <c r="AG54" s="198" t="s">
        <v>887</v>
      </c>
      <c r="AH54" s="198" t="s">
        <v>888</v>
      </c>
      <c r="AI54" s="244">
        <v>29128</v>
      </c>
      <c r="AJ54" s="245" t="s">
        <v>596</v>
      </c>
      <c r="AK54" s="198" t="s">
        <v>889</v>
      </c>
      <c r="AL54" s="242" t="s">
        <v>596</v>
      </c>
      <c r="AM54" s="242"/>
      <c r="AN54" s="242"/>
      <c r="AO54" s="242"/>
      <c r="AP54" s="242"/>
      <c r="AQ54" s="242"/>
      <c r="AR54" s="242"/>
      <c r="AS54" s="242"/>
      <c r="AT54" s="242"/>
      <c r="AU54" s="242"/>
      <c r="AV54" s="242"/>
      <c r="AW54" s="242"/>
      <c r="AX54" s="198" t="s">
        <v>890</v>
      </c>
      <c r="AY54" s="198" t="s">
        <v>891</v>
      </c>
    </row>
    <row r="55" spans="1:51" ht="409.6" x14ac:dyDescent="0.25">
      <c r="A55" s="224" t="s">
        <v>53</v>
      </c>
      <c r="B55" s="208" t="s">
        <v>586</v>
      </c>
      <c r="C55" s="210" t="s">
        <v>892</v>
      </c>
      <c r="D55" s="210" t="s">
        <v>893</v>
      </c>
      <c r="E55" s="282" t="s">
        <v>894</v>
      </c>
      <c r="F55" s="224" t="s">
        <v>895</v>
      </c>
      <c r="G55" s="291" t="s">
        <v>896</v>
      </c>
      <c r="H55" s="224" t="s">
        <v>897</v>
      </c>
      <c r="I55" s="224" t="s">
        <v>898</v>
      </c>
      <c r="J55" s="206">
        <v>54</v>
      </c>
      <c r="K55" s="203" t="s">
        <v>74</v>
      </c>
      <c r="L55" s="283">
        <v>0.6</v>
      </c>
      <c r="M55" s="199">
        <v>0.15</v>
      </c>
      <c r="N55" s="217">
        <f t="shared" si="0"/>
        <v>104738603</v>
      </c>
      <c r="O55" s="257"/>
      <c r="P55" s="257"/>
      <c r="Q55" s="257"/>
      <c r="R55" s="257"/>
      <c r="S55" s="257">
        <v>5512500</v>
      </c>
      <c r="T55" s="257"/>
      <c r="U55" s="257"/>
      <c r="V55" s="257"/>
      <c r="W55" s="257"/>
      <c r="X55" s="257"/>
      <c r="Y55" s="257"/>
      <c r="Z55" s="257">
        <v>99226103</v>
      </c>
      <c r="AA55" s="257"/>
      <c r="AB55" s="257"/>
      <c r="AC55" s="257"/>
      <c r="AD55" s="257"/>
      <c r="AE55" s="201" t="s">
        <v>895</v>
      </c>
      <c r="AF55" s="242" t="s">
        <v>593</v>
      </c>
      <c r="AG55" s="216">
        <v>42</v>
      </c>
      <c r="AH55" s="215" t="s">
        <v>899</v>
      </c>
      <c r="AI55" s="244">
        <v>1415933</v>
      </c>
      <c r="AJ55" s="217">
        <v>104738.60250000001</v>
      </c>
      <c r="AK55" s="198" t="s">
        <v>900</v>
      </c>
      <c r="AL55" s="216" t="s">
        <v>596</v>
      </c>
      <c r="AM55" s="216" t="s">
        <v>398</v>
      </c>
      <c r="AN55" s="216" t="s">
        <v>398</v>
      </c>
      <c r="AO55" s="216" t="s">
        <v>398</v>
      </c>
      <c r="AP55" s="216" t="s">
        <v>398</v>
      </c>
      <c r="AQ55" s="216" t="s">
        <v>398</v>
      </c>
      <c r="AR55" s="216" t="s">
        <v>398</v>
      </c>
      <c r="AS55" s="216" t="s">
        <v>398</v>
      </c>
      <c r="AT55" s="216" t="s">
        <v>398</v>
      </c>
      <c r="AU55" s="216" t="s">
        <v>398</v>
      </c>
      <c r="AV55" s="216" t="s">
        <v>398</v>
      </c>
      <c r="AW55" s="216" t="s">
        <v>398</v>
      </c>
      <c r="AX55" s="198" t="s">
        <v>656</v>
      </c>
      <c r="AY55" s="242" t="s">
        <v>901</v>
      </c>
    </row>
    <row r="56" spans="1:51" ht="409.6" x14ac:dyDescent="0.25">
      <c r="A56" s="224" t="s">
        <v>53</v>
      </c>
      <c r="B56" s="208" t="s">
        <v>586</v>
      </c>
      <c r="C56" s="210"/>
      <c r="D56" s="210"/>
      <c r="E56" s="282"/>
      <c r="F56" s="224" t="s">
        <v>895</v>
      </c>
      <c r="G56" s="292"/>
      <c r="H56" s="224" t="s">
        <v>902</v>
      </c>
      <c r="I56" s="224" t="s">
        <v>903</v>
      </c>
      <c r="J56" s="206">
        <v>14</v>
      </c>
      <c r="K56" s="203" t="s">
        <v>74</v>
      </c>
      <c r="L56" s="283">
        <v>0.3</v>
      </c>
      <c r="M56" s="199">
        <v>0.04</v>
      </c>
      <c r="N56" s="217">
        <f t="shared" si="0"/>
        <v>138915000</v>
      </c>
      <c r="O56" s="257"/>
      <c r="P56" s="257"/>
      <c r="Q56" s="257"/>
      <c r="R56" s="257"/>
      <c r="S56" s="257">
        <v>6615000</v>
      </c>
      <c r="T56" s="257"/>
      <c r="U56" s="257"/>
      <c r="V56" s="257"/>
      <c r="W56" s="257"/>
      <c r="X56" s="257"/>
      <c r="Y56" s="257"/>
      <c r="Z56" s="257">
        <v>132300000</v>
      </c>
      <c r="AA56" s="257"/>
      <c r="AB56" s="257"/>
      <c r="AC56" s="257"/>
      <c r="AD56" s="257"/>
      <c r="AE56" s="201" t="s">
        <v>895</v>
      </c>
      <c r="AF56" s="242" t="s">
        <v>593</v>
      </c>
      <c r="AG56" s="216">
        <v>42</v>
      </c>
      <c r="AH56" s="215" t="s">
        <v>899</v>
      </c>
      <c r="AI56" s="244">
        <v>1415933</v>
      </c>
      <c r="AJ56" s="213">
        <v>138915</v>
      </c>
      <c r="AK56" s="198" t="s">
        <v>904</v>
      </c>
      <c r="AL56" s="216" t="s">
        <v>596</v>
      </c>
      <c r="AM56" s="216" t="s">
        <v>398</v>
      </c>
      <c r="AN56" s="216" t="s">
        <v>398</v>
      </c>
      <c r="AO56" s="216" t="s">
        <v>398</v>
      </c>
      <c r="AP56" s="216" t="s">
        <v>398</v>
      </c>
      <c r="AQ56" s="216" t="s">
        <v>398</v>
      </c>
      <c r="AR56" s="216" t="s">
        <v>398</v>
      </c>
      <c r="AS56" s="216" t="s">
        <v>398</v>
      </c>
      <c r="AT56" s="216" t="s">
        <v>398</v>
      </c>
      <c r="AU56" s="216" t="s">
        <v>398</v>
      </c>
      <c r="AV56" s="216" t="s">
        <v>398</v>
      </c>
      <c r="AW56" s="216" t="s">
        <v>398</v>
      </c>
      <c r="AX56" s="198" t="s">
        <v>656</v>
      </c>
      <c r="AY56" s="242" t="s">
        <v>905</v>
      </c>
    </row>
    <row r="57" spans="1:51" ht="409.6" x14ac:dyDescent="0.25">
      <c r="A57" s="224" t="s">
        <v>53</v>
      </c>
      <c r="B57" s="208" t="s">
        <v>586</v>
      </c>
      <c r="C57" s="210"/>
      <c r="D57" s="210"/>
      <c r="E57" s="282"/>
      <c r="F57" s="224" t="s">
        <v>895</v>
      </c>
      <c r="G57" s="292"/>
      <c r="H57" s="224" t="s">
        <v>906</v>
      </c>
      <c r="I57" s="224" t="s">
        <v>907</v>
      </c>
      <c r="J57" s="206">
        <v>0.75</v>
      </c>
      <c r="K57" s="203" t="s">
        <v>74</v>
      </c>
      <c r="L57" s="283">
        <v>0.85</v>
      </c>
      <c r="M57" s="199">
        <v>0.28999999999999998</v>
      </c>
      <c r="N57" s="217">
        <f t="shared" si="0"/>
        <v>70560000</v>
      </c>
      <c r="O57" s="257"/>
      <c r="P57" s="257"/>
      <c r="Q57" s="257"/>
      <c r="R57" s="257"/>
      <c r="S57" s="257">
        <v>4410000</v>
      </c>
      <c r="T57" s="257"/>
      <c r="U57" s="257"/>
      <c r="V57" s="257"/>
      <c r="W57" s="257"/>
      <c r="X57" s="257"/>
      <c r="Y57" s="257"/>
      <c r="Z57" s="257">
        <v>66150000</v>
      </c>
      <c r="AA57" s="257"/>
      <c r="AB57" s="257"/>
      <c r="AC57" s="257"/>
      <c r="AD57" s="257"/>
      <c r="AE57" s="201" t="s">
        <v>895</v>
      </c>
      <c r="AF57" s="242" t="s">
        <v>593</v>
      </c>
      <c r="AG57" s="216">
        <v>42</v>
      </c>
      <c r="AH57" s="215" t="s">
        <v>899</v>
      </c>
      <c r="AI57" s="244">
        <v>1415933</v>
      </c>
      <c r="AJ57" s="217">
        <v>70560</v>
      </c>
      <c r="AK57" s="198" t="s">
        <v>908</v>
      </c>
      <c r="AL57" s="216" t="s">
        <v>596</v>
      </c>
      <c r="AM57" s="216" t="s">
        <v>398</v>
      </c>
      <c r="AN57" s="216" t="s">
        <v>398</v>
      </c>
      <c r="AO57" s="216" t="s">
        <v>398</v>
      </c>
      <c r="AP57" s="216" t="s">
        <v>398</v>
      </c>
      <c r="AQ57" s="216" t="s">
        <v>398</v>
      </c>
      <c r="AR57" s="216" t="s">
        <v>398</v>
      </c>
      <c r="AS57" s="216" t="s">
        <v>398</v>
      </c>
      <c r="AT57" s="216" t="s">
        <v>398</v>
      </c>
      <c r="AU57" s="216" t="s">
        <v>398</v>
      </c>
      <c r="AV57" s="216" t="s">
        <v>398</v>
      </c>
      <c r="AW57" s="216" t="s">
        <v>398</v>
      </c>
      <c r="AX57" s="198" t="s">
        <v>656</v>
      </c>
      <c r="AY57" s="242" t="s">
        <v>909</v>
      </c>
    </row>
    <row r="58" spans="1:51" ht="409.6" x14ac:dyDescent="0.25">
      <c r="A58" s="224" t="s">
        <v>53</v>
      </c>
      <c r="B58" s="208" t="s">
        <v>586</v>
      </c>
      <c r="C58" s="210"/>
      <c r="D58" s="210"/>
      <c r="E58" s="282"/>
      <c r="F58" s="224" t="s">
        <v>895</v>
      </c>
      <c r="G58" s="292"/>
      <c r="H58" s="224" t="s">
        <v>910</v>
      </c>
      <c r="I58" s="224" t="s">
        <v>911</v>
      </c>
      <c r="J58" s="207">
        <v>1</v>
      </c>
      <c r="K58" s="212" t="s">
        <v>74</v>
      </c>
      <c r="L58" s="207">
        <v>1</v>
      </c>
      <c r="M58" s="200">
        <v>0.4</v>
      </c>
      <c r="N58" s="217">
        <f t="shared" si="0"/>
        <v>1790569795</v>
      </c>
      <c r="O58" s="257"/>
      <c r="P58" s="257"/>
      <c r="Q58" s="257"/>
      <c r="R58" s="257"/>
      <c r="S58" s="257">
        <v>7717500</v>
      </c>
      <c r="T58" s="257">
        <v>1750000000</v>
      </c>
      <c r="U58" s="257"/>
      <c r="V58" s="257"/>
      <c r="W58" s="257"/>
      <c r="X58" s="257"/>
      <c r="Y58" s="257"/>
      <c r="Z58" s="257">
        <v>32852295</v>
      </c>
      <c r="AA58" s="257"/>
      <c r="AB58" s="257"/>
      <c r="AC58" s="257"/>
      <c r="AD58" s="257"/>
      <c r="AE58" s="201" t="s">
        <v>895</v>
      </c>
      <c r="AF58" s="242" t="s">
        <v>593</v>
      </c>
      <c r="AG58" s="216">
        <v>42</v>
      </c>
      <c r="AH58" s="215" t="s">
        <v>912</v>
      </c>
      <c r="AI58" s="244">
        <v>1415933</v>
      </c>
      <c r="AJ58" s="217">
        <v>1790569.7949999999</v>
      </c>
      <c r="AK58" s="198" t="s">
        <v>913</v>
      </c>
      <c r="AL58" s="216" t="s">
        <v>596</v>
      </c>
      <c r="AM58" s="216" t="s">
        <v>398</v>
      </c>
      <c r="AN58" s="216" t="s">
        <v>398</v>
      </c>
      <c r="AO58" s="216" t="s">
        <v>398</v>
      </c>
      <c r="AP58" s="216" t="s">
        <v>398</v>
      </c>
      <c r="AQ58" s="216" t="s">
        <v>398</v>
      </c>
      <c r="AR58" s="216" t="s">
        <v>398</v>
      </c>
      <c r="AS58" s="216" t="s">
        <v>398</v>
      </c>
      <c r="AT58" s="216" t="s">
        <v>398</v>
      </c>
      <c r="AU58" s="216" t="s">
        <v>398</v>
      </c>
      <c r="AV58" s="216" t="s">
        <v>398</v>
      </c>
      <c r="AW58" s="216" t="s">
        <v>398</v>
      </c>
      <c r="AX58" s="198" t="s">
        <v>656</v>
      </c>
      <c r="AY58" s="242" t="s">
        <v>914</v>
      </c>
    </row>
    <row r="59" spans="1:51" ht="319.5" x14ac:dyDescent="0.25">
      <c r="A59" s="224" t="s">
        <v>53</v>
      </c>
      <c r="B59" s="208" t="s">
        <v>586</v>
      </c>
      <c r="C59" s="208" t="s">
        <v>915</v>
      </c>
      <c r="D59" s="208" t="s">
        <v>916</v>
      </c>
      <c r="E59" s="203" t="s">
        <v>917</v>
      </c>
      <c r="F59" s="224" t="s">
        <v>895</v>
      </c>
      <c r="G59" s="292"/>
      <c r="H59" s="224" t="s">
        <v>918</v>
      </c>
      <c r="I59" s="224" t="s">
        <v>919</v>
      </c>
      <c r="J59" s="206">
        <v>12</v>
      </c>
      <c r="K59" s="203" t="s">
        <v>61</v>
      </c>
      <c r="L59" s="206">
        <v>12</v>
      </c>
      <c r="M59" s="196">
        <v>12</v>
      </c>
      <c r="N59" s="217">
        <f t="shared" si="0"/>
        <v>61757640</v>
      </c>
      <c r="O59" s="257"/>
      <c r="P59" s="257"/>
      <c r="Q59" s="257"/>
      <c r="R59" s="257"/>
      <c r="S59" s="257">
        <v>3307500</v>
      </c>
      <c r="T59" s="257"/>
      <c r="U59" s="257"/>
      <c r="V59" s="257"/>
      <c r="W59" s="257"/>
      <c r="X59" s="257"/>
      <c r="Y59" s="257"/>
      <c r="Z59" s="257">
        <v>58450140</v>
      </c>
      <c r="AA59" s="257"/>
      <c r="AB59" s="257"/>
      <c r="AC59" s="257"/>
      <c r="AD59" s="257"/>
      <c r="AE59" s="201" t="s">
        <v>895</v>
      </c>
      <c r="AF59" s="242" t="s">
        <v>593</v>
      </c>
      <c r="AG59" s="215" t="s">
        <v>920</v>
      </c>
      <c r="AH59" s="215" t="s">
        <v>921</v>
      </c>
      <c r="AI59" s="244">
        <v>1415933</v>
      </c>
      <c r="AJ59" s="213">
        <v>61757.64</v>
      </c>
      <c r="AK59" s="198" t="s">
        <v>922</v>
      </c>
      <c r="AL59" s="216" t="s">
        <v>596</v>
      </c>
      <c r="AM59" s="216" t="s">
        <v>398</v>
      </c>
      <c r="AN59" s="216" t="s">
        <v>398</v>
      </c>
      <c r="AO59" s="216" t="s">
        <v>398</v>
      </c>
      <c r="AP59" s="216" t="s">
        <v>398</v>
      </c>
      <c r="AQ59" s="216" t="s">
        <v>398</v>
      </c>
      <c r="AR59" s="216" t="s">
        <v>398</v>
      </c>
      <c r="AS59" s="216" t="s">
        <v>398</v>
      </c>
      <c r="AT59" s="216" t="s">
        <v>398</v>
      </c>
      <c r="AU59" s="216" t="s">
        <v>398</v>
      </c>
      <c r="AV59" s="216" t="s">
        <v>398</v>
      </c>
      <c r="AW59" s="216" t="s">
        <v>398</v>
      </c>
      <c r="AX59" s="198" t="s">
        <v>656</v>
      </c>
      <c r="AY59" s="242" t="s">
        <v>923</v>
      </c>
    </row>
    <row r="60" spans="1:51" ht="409.5" x14ac:dyDescent="0.25">
      <c r="A60" s="224" t="s">
        <v>53</v>
      </c>
      <c r="B60" s="208" t="s">
        <v>586</v>
      </c>
      <c r="C60" s="208" t="s">
        <v>924</v>
      </c>
      <c r="D60" s="208" t="s">
        <v>925</v>
      </c>
      <c r="E60" s="203" t="s">
        <v>926</v>
      </c>
      <c r="F60" s="224" t="s">
        <v>895</v>
      </c>
      <c r="G60" s="292"/>
      <c r="H60" s="224" t="s">
        <v>927</v>
      </c>
      <c r="I60" s="224" t="s">
        <v>928</v>
      </c>
      <c r="J60" s="207">
        <v>1</v>
      </c>
      <c r="K60" s="203" t="s">
        <v>61</v>
      </c>
      <c r="L60" s="207">
        <v>1</v>
      </c>
      <c r="M60" s="200">
        <v>1</v>
      </c>
      <c r="N60" s="217">
        <f t="shared" si="0"/>
        <v>266339745</v>
      </c>
      <c r="O60" s="257"/>
      <c r="P60" s="257"/>
      <c r="Q60" s="257"/>
      <c r="R60" s="257"/>
      <c r="S60" s="257">
        <v>5512500</v>
      </c>
      <c r="T60" s="257"/>
      <c r="U60" s="257"/>
      <c r="V60" s="257"/>
      <c r="W60" s="257"/>
      <c r="X60" s="257"/>
      <c r="Y60" s="257"/>
      <c r="Z60" s="257">
        <v>260827245</v>
      </c>
      <c r="AA60" s="257"/>
      <c r="AB60" s="257"/>
      <c r="AC60" s="257"/>
      <c r="AD60" s="257"/>
      <c r="AE60" s="201" t="s">
        <v>895</v>
      </c>
      <c r="AF60" s="242" t="s">
        <v>593</v>
      </c>
      <c r="AG60" s="215" t="s">
        <v>929</v>
      </c>
      <c r="AH60" s="198" t="s">
        <v>930</v>
      </c>
      <c r="AI60" s="237">
        <v>588537</v>
      </c>
      <c r="AJ60" s="217">
        <v>266339.745</v>
      </c>
      <c r="AK60" s="198" t="s">
        <v>931</v>
      </c>
      <c r="AL60" s="196" t="s">
        <v>596</v>
      </c>
      <c r="AM60" s="196" t="s">
        <v>398</v>
      </c>
      <c r="AN60" s="196" t="s">
        <v>398</v>
      </c>
      <c r="AO60" s="196" t="s">
        <v>398</v>
      </c>
      <c r="AP60" s="196" t="s">
        <v>398</v>
      </c>
      <c r="AQ60" s="196" t="s">
        <v>398</v>
      </c>
      <c r="AR60" s="196" t="s">
        <v>398</v>
      </c>
      <c r="AS60" s="196" t="s">
        <v>398</v>
      </c>
      <c r="AT60" s="196" t="s">
        <v>398</v>
      </c>
      <c r="AU60" s="196" t="s">
        <v>398</v>
      </c>
      <c r="AV60" s="196" t="s">
        <v>398</v>
      </c>
      <c r="AW60" s="196" t="s">
        <v>398</v>
      </c>
      <c r="AX60" s="215" t="s">
        <v>932</v>
      </c>
      <c r="AY60" s="242" t="s">
        <v>933</v>
      </c>
    </row>
    <row r="61" spans="1:51" ht="281.25" x14ac:dyDescent="0.25">
      <c r="A61" s="224" t="s">
        <v>53</v>
      </c>
      <c r="B61" s="208" t="s">
        <v>586</v>
      </c>
      <c r="C61" s="208" t="s">
        <v>934</v>
      </c>
      <c r="D61" s="208" t="s">
        <v>935</v>
      </c>
      <c r="E61" s="203" t="s">
        <v>936</v>
      </c>
      <c r="F61" s="224" t="s">
        <v>895</v>
      </c>
      <c r="G61" s="292"/>
      <c r="H61" s="224" t="s">
        <v>937</v>
      </c>
      <c r="I61" s="224" t="s">
        <v>938</v>
      </c>
      <c r="J61" s="206">
        <v>5967</v>
      </c>
      <c r="K61" s="203" t="s">
        <v>61</v>
      </c>
      <c r="L61" s="283">
        <v>1</v>
      </c>
      <c r="M61" s="199">
        <v>1</v>
      </c>
      <c r="N61" s="217">
        <f t="shared" si="0"/>
        <v>313806780</v>
      </c>
      <c r="O61" s="257"/>
      <c r="P61" s="257"/>
      <c r="Q61" s="257"/>
      <c r="R61" s="257"/>
      <c r="S61" s="257">
        <v>6615000</v>
      </c>
      <c r="T61" s="257"/>
      <c r="U61" s="257"/>
      <c r="V61" s="257"/>
      <c r="W61" s="257"/>
      <c r="X61" s="257"/>
      <c r="Y61" s="257"/>
      <c r="Z61" s="257">
        <v>307191780</v>
      </c>
      <c r="AA61" s="257"/>
      <c r="AB61" s="257"/>
      <c r="AC61" s="257"/>
      <c r="AD61" s="257"/>
      <c r="AE61" s="201" t="s">
        <v>895</v>
      </c>
      <c r="AF61" s="242" t="s">
        <v>593</v>
      </c>
      <c r="AG61" s="215" t="s">
        <v>939</v>
      </c>
      <c r="AH61" s="198" t="s">
        <v>940</v>
      </c>
      <c r="AI61" s="237">
        <v>72621</v>
      </c>
      <c r="AJ61" s="217">
        <v>313806.77999999997</v>
      </c>
      <c r="AK61" s="202" t="s">
        <v>941</v>
      </c>
      <c r="AL61" s="196" t="s">
        <v>596</v>
      </c>
      <c r="AM61" s="196" t="s">
        <v>398</v>
      </c>
      <c r="AN61" s="196" t="s">
        <v>66</v>
      </c>
      <c r="AO61" s="196" t="s">
        <v>398</v>
      </c>
      <c r="AP61" s="196" t="s">
        <v>398</v>
      </c>
      <c r="AQ61" s="196" t="s">
        <v>398</v>
      </c>
      <c r="AR61" s="196" t="s">
        <v>398</v>
      </c>
      <c r="AS61" s="196" t="s">
        <v>398</v>
      </c>
      <c r="AT61" s="196" t="s">
        <v>398</v>
      </c>
      <c r="AU61" s="196" t="s">
        <v>398</v>
      </c>
      <c r="AV61" s="196" t="s">
        <v>398</v>
      </c>
      <c r="AW61" s="196" t="s">
        <v>398</v>
      </c>
      <c r="AX61" s="215" t="s">
        <v>932</v>
      </c>
      <c r="AY61" s="242" t="s">
        <v>942</v>
      </c>
    </row>
    <row r="62" spans="1:51" ht="409.5" x14ac:dyDescent="0.25">
      <c r="A62" s="224" t="s">
        <v>53</v>
      </c>
      <c r="B62" s="208" t="s">
        <v>586</v>
      </c>
      <c r="C62" s="208" t="s">
        <v>943</v>
      </c>
      <c r="D62" s="208" t="s">
        <v>944</v>
      </c>
      <c r="E62" s="203">
        <v>0</v>
      </c>
      <c r="F62" s="224" t="s">
        <v>895</v>
      </c>
      <c r="G62" s="292"/>
      <c r="H62" s="224" t="s">
        <v>945</v>
      </c>
      <c r="I62" s="224" t="s">
        <v>946</v>
      </c>
      <c r="J62" s="206">
        <v>0</v>
      </c>
      <c r="K62" s="203" t="s">
        <v>74</v>
      </c>
      <c r="L62" s="283">
        <v>1</v>
      </c>
      <c r="M62" s="199">
        <v>0.28000000000000003</v>
      </c>
      <c r="N62" s="217">
        <f t="shared" si="0"/>
        <v>975185000</v>
      </c>
      <c r="O62" s="257"/>
      <c r="P62" s="257"/>
      <c r="Q62" s="257"/>
      <c r="R62" s="257"/>
      <c r="S62" s="257">
        <v>4410000</v>
      </c>
      <c r="T62" s="257"/>
      <c r="U62" s="257"/>
      <c r="V62" s="257"/>
      <c r="W62" s="257"/>
      <c r="X62" s="257"/>
      <c r="Y62" s="257"/>
      <c r="Z62" s="257">
        <v>970775000</v>
      </c>
      <c r="AA62" s="257"/>
      <c r="AB62" s="257"/>
      <c r="AC62" s="257"/>
      <c r="AD62" s="257"/>
      <c r="AE62" s="201" t="s">
        <v>895</v>
      </c>
      <c r="AF62" s="242" t="s">
        <v>593</v>
      </c>
      <c r="AG62" s="215" t="s">
        <v>947</v>
      </c>
      <c r="AH62" s="198" t="s">
        <v>948</v>
      </c>
      <c r="AI62" s="237">
        <v>621697</v>
      </c>
      <c r="AJ62" s="217">
        <v>975185</v>
      </c>
      <c r="AK62" s="202" t="s">
        <v>949</v>
      </c>
      <c r="AL62" s="196" t="s">
        <v>596</v>
      </c>
      <c r="AM62" s="196" t="s">
        <v>398</v>
      </c>
      <c r="AN62" s="196" t="s">
        <v>398</v>
      </c>
      <c r="AO62" s="196" t="s">
        <v>398</v>
      </c>
      <c r="AP62" s="196" t="s">
        <v>398</v>
      </c>
      <c r="AQ62" s="196" t="s">
        <v>398</v>
      </c>
      <c r="AR62" s="196" t="s">
        <v>398</v>
      </c>
      <c r="AS62" s="196" t="s">
        <v>398</v>
      </c>
      <c r="AT62" s="196" t="s">
        <v>398</v>
      </c>
      <c r="AU62" s="196" t="s">
        <v>398</v>
      </c>
      <c r="AV62" s="196" t="s">
        <v>398</v>
      </c>
      <c r="AW62" s="196" t="s">
        <v>398</v>
      </c>
      <c r="AX62" s="215" t="s">
        <v>932</v>
      </c>
      <c r="AY62" s="242" t="s">
        <v>950</v>
      </c>
    </row>
    <row r="63" spans="1:51" ht="216.75" x14ac:dyDescent="0.25">
      <c r="A63" s="224" t="s">
        <v>53</v>
      </c>
      <c r="B63" s="208" t="s">
        <v>586</v>
      </c>
      <c r="C63" s="208" t="s">
        <v>951</v>
      </c>
      <c r="D63" s="208" t="s">
        <v>952</v>
      </c>
      <c r="E63" s="203">
        <v>0.89</v>
      </c>
      <c r="F63" s="224" t="s">
        <v>895</v>
      </c>
      <c r="G63" s="292"/>
      <c r="H63" s="224" t="s">
        <v>953</v>
      </c>
      <c r="I63" s="224" t="s">
        <v>954</v>
      </c>
      <c r="J63" s="207">
        <v>0.88700000000000001</v>
      </c>
      <c r="K63" s="203" t="s">
        <v>61</v>
      </c>
      <c r="L63" s="207">
        <v>0.95</v>
      </c>
      <c r="M63" s="200">
        <v>0.95</v>
      </c>
      <c r="N63" s="217">
        <f t="shared" si="0"/>
        <v>55125000</v>
      </c>
      <c r="O63" s="257"/>
      <c r="P63" s="257"/>
      <c r="Q63" s="257"/>
      <c r="R63" s="257"/>
      <c r="S63" s="257">
        <v>55125000</v>
      </c>
      <c r="T63" s="257"/>
      <c r="U63" s="257"/>
      <c r="V63" s="257"/>
      <c r="W63" s="257"/>
      <c r="X63" s="257"/>
      <c r="Y63" s="257"/>
      <c r="Z63" s="257"/>
      <c r="AA63" s="257"/>
      <c r="AB63" s="257"/>
      <c r="AC63" s="257"/>
      <c r="AD63" s="257"/>
      <c r="AE63" s="201" t="s">
        <v>895</v>
      </c>
      <c r="AF63" s="242" t="s">
        <v>593</v>
      </c>
      <c r="AG63" s="196">
        <v>42</v>
      </c>
      <c r="AH63" s="198" t="s">
        <v>955</v>
      </c>
      <c r="AI63" s="237">
        <v>21.815999999999999</v>
      </c>
      <c r="AJ63" s="213">
        <v>55125</v>
      </c>
      <c r="AK63" s="198" t="s">
        <v>956</v>
      </c>
      <c r="AL63" s="196" t="s">
        <v>596</v>
      </c>
      <c r="AM63" s="196" t="s">
        <v>398</v>
      </c>
      <c r="AN63" s="196" t="s">
        <v>398</v>
      </c>
      <c r="AO63" s="196" t="s">
        <v>398</v>
      </c>
      <c r="AP63" s="196" t="s">
        <v>398</v>
      </c>
      <c r="AQ63" s="196" t="s">
        <v>398</v>
      </c>
      <c r="AR63" s="196" t="s">
        <v>398</v>
      </c>
      <c r="AS63" s="196" t="s">
        <v>398</v>
      </c>
      <c r="AT63" s="196" t="s">
        <v>398</v>
      </c>
      <c r="AU63" s="196" t="s">
        <v>398</v>
      </c>
      <c r="AV63" s="196" t="s">
        <v>398</v>
      </c>
      <c r="AW63" s="196" t="s">
        <v>398</v>
      </c>
      <c r="AX63" s="198" t="s">
        <v>782</v>
      </c>
      <c r="AY63" s="214" t="s">
        <v>957</v>
      </c>
    </row>
    <row r="64" spans="1:51" ht="204" x14ac:dyDescent="0.25">
      <c r="A64" s="224" t="s">
        <v>53</v>
      </c>
      <c r="B64" s="208" t="s">
        <v>586</v>
      </c>
      <c r="C64" s="208" t="s">
        <v>951</v>
      </c>
      <c r="D64" s="208" t="s">
        <v>958</v>
      </c>
      <c r="E64" s="203">
        <v>92.1</v>
      </c>
      <c r="F64" s="224" t="s">
        <v>895</v>
      </c>
      <c r="G64" s="292"/>
      <c r="H64" s="224" t="s">
        <v>959</v>
      </c>
      <c r="I64" s="224" t="s">
        <v>960</v>
      </c>
      <c r="J64" s="206" t="s">
        <v>961</v>
      </c>
      <c r="K64" s="203" t="s">
        <v>61</v>
      </c>
      <c r="L64" s="283">
        <v>0.95</v>
      </c>
      <c r="M64" s="200">
        <v>0.95</v>
      </c>
      <c r="N64" s="217">
        <f t="shared" si="0"/>
        <v>55125000</v>
      </c>
      <c r="O64" s="257"/>
      <c r="P64" s="257"/>
      <c r="Q64" s="257"/>
      <c r="R64" s="257"/>
      <c r="S64" s="257">
        <v>55125000</v>
      </c>
      <c r="T64" s="257"/>
      <c r="U64" s="257"/>
      <c r="V64" s="257"/>
      <c r="W64" s="257"/>
      <c r="X64" s="257"/>
      <c r="Y64" s="257"/>
      <c r="Z64" s="257"/>
      <c r="AA64" s="257"/>
      <c r="AB64" s="257"/>
      <c r="AC64" s="257"/>
      <c r="AD64" s="257"/>
      <c r="AE64" s="201" t="s">
        <v>895</v>
      </c>
      <c r="AF64" s="242" t="s">
        <v>593</v>
      </c>
      <c r="AG64" s="196">
        <v>42</v>
      </c>
      <c r="AH64" s="198" t="s">
        <v>955</v>
      </c>
      <c r="AI64" s="237">
        <v>22.335999999999999</v>
      </c>
      <c r="AJ64" s="213">
        <v>55125</v>
      </c>
      <c r="AK64" s="198" t="s">
        <v>962</v>
      </c>
      <c r="AL64" s="196" t="s">
        <v>596</v>
      </c>
      <c r="AM64" s="196" t="s">
        <v>398</v>
      </c>
      <c r="AN64" s="196" t="s">
        <v>398</v>
      </c>
      <c r="AO64" s="196" t="s">
        <v>398</v>
      </c>
      <c r="AP64" s="196" t="s">
        <v>398</v>
      </c>
      <c r="AQ64" s="196" t="s">
        <v>398</v>
      </c>
      <c r="AR64" s="196" t="s">
        <v>398</v>
      </c>
      <c r="AS64" s="196" t="s">
        <v>398</v>
      </c>
      <c r="AT64" s="196" t="s">
        <v>398</v>
      </c>
      <c r="AU64" s="196" t="s">
        <v>398</v>
      </c>
      <c r="AV64" s="196" t="s">
        <v>398</v>
      </c>
      <c r="AW64" s="196" t="s">
        <v>398</v>
      </c>
      <c r="AX64" s="198" t="s">
        <v>782</v>
      </c>
      <c r="AY64" s="214" t="s">
        <v>963</v>
      </c>
    </row>
    <row r="65" spans="1:51" ht="229.5" x14ac:dyDescent="0.25">
      <c r="A65" s="224" t="s">
        <v>53</v>
      </c>
      <c r="B65" s="208" t="s">
        <v>586</v>
      </c>
      <c r="C65" s="208" t="s">
        <v>964</v>
      </c>
      <c r="D65" s="208" t="s">
        <v>965</v>
      </c>
      <c r="E65" s="203">
        <v>0</v>
      </c>
      <c r="F65" s="224" t="s">
        <v>895</v>
      </c>
      <c r="G65" s="292"/>
      <c r="H65" s="224" t="s">
        <v>966</v>
      </c>
      <c r="I65" s="224" t="s">
        <v>967</v>
      </c>
      <c r="J65" s="206">
        <v>0</v>
      </c>
      <c r="K65" s="203" t="s">
        <v>61</v>
      </c>
      <c r="L65" s="199">
        <v>0</v>
      </c>
      <c r="M65" s="199">
        <v>0</v>
      </c>
      <c r="N65" s="217">
        <f t="shared" si="0"/>
        <v>22050000</v>
      </c>
      <c r="O65" s="257"/>
      <c r="P65" s="257"/>
      <c r="Q65" s="257"/>
      <c r="R65" s="257"/>
      <c r="S65" s="257">
        <v>22050000</v>
      </c>
      <c r="T65" s="257"/>
      <c r="U65" s="257"/>
      <c r="V65" s="257"/>
      <c r="W65" s="257"/>
      <c r="X65" s="257"/>
      <c r="Y65" s="257"/>
      <c r="Z65" s="257"/>
      <c r="AA65" s="257"/>
      <c r="AB65" s="257"/>
      <c r="AC65" s="257"/>
      <c r="AD65" s="257"/>
      <c r="AE65" s="201" t="s">
        <v>895</v>
      </c>
      <c r="AF65" s="242" t="s">
        <v>593</v>
      </c>
      <c r="AG65" s="196">
        <v>42</v>
      </c>
      <c r="AH65" s="198" t="s">
        <v>955</v>
      </c>
      <c r="AI65" s="237">
        <v>67.167000000000002</v>
      </c>
      <c r="AJ65" s="213">
        <v>22050</v>
      </c>
      <c r="AK65" s="198" t="s">
        <v>968</v>
      </c>
      <c r="AL65" s="196" t="s">
        <v>596</v>
      </c>
      <c r="AM65" s="196" t="s">
        <v>398</v>
      </c>
      <c r="AN65" s="196" t="s">
        <v>398</v>
      </c>
      <c r="AO65" s="196" t="s">
        <v>398</v>
      </c>
      <c r="AP65" s="196" t="s">
        <v>398</v>
      </c>
      <c r="AQ65" s="196" t="s">
        <v>398</v>
      </c>
      <c r="AR65" s="196" t="s">
        <v>398</v>
      </c>
      <c r="AS65" s="196" t="s">
        <v>398</v>
      </c>
      <c r="AT65" s="196" t="s">
        <v>398</v>
      </c>
      <c r="AU65" s="196" t="s">
        <v>398</v>
      </c>
      <c r="AV65" s="196" t="s">
        <v>398</v>
      </c>
      <c r="AW65" s="196" t="s">
        <v>398</v>
      </c>
      <c r="AX65" s="198" t="s">
        <v>782</v>
      </c>
      <c r="AY65" s="214" t="s">
        <v>969</v>
      </c>
    </row>
    <row r="66" spans="1:51" ht="255" x14ac:dyDescent="0.25">
      <c r="A66" s="224" t="s">
        <v>53</v>
      </c>
      <c r="B66" s="208" t="s">
        <v>586</v>
      </c>
      <c r="C66" s="208" t="s">
        <v>970</v>
      </c>
      <c r="D66" s="208" t="s">
        <v>971</v>
      </c>
      <c r="E66" s="203">
        <v>0</v>
      </c>
      <c r="F66" s="224" t="s">
        <v>895</v>
      </c>
      <c r="G66" s="292"/>
      <c r="H66" s="224" t="s">
        <v>972</v>
      </c>
      <c r="I66" s="224" t="s">
        <v>973</v>
      </c>
      <c r="J66" s="206" t="s">
        <v>974</v>
      </c>
      <c r="K66" s="203" t="s">
        <v>61</v>
      </c>
      <c r="L66" s="206">
        <v>0.08</v>
      </c>
      <c r="M66" s="216">
        <v>0.08</v>
      </c>
      <c r="N66" s="217">
        <f t="shared" si="0"/>
        <v>22050000</v>
      </c>
      <c r="O66" s="257"/>
      <c r="P66" s="257"/>
      <c r="Q66" s="257"/>
      <c r="R66" s="257"/>
      <c r="S66" s="257">
        <v>22050000</v>
      </c>
      <c r="T66" s="257"/>
      <c r="U66" s="257"/>
      <c r="V66" s="257"/>
      <c r="W66" s="257"/>
      <c r="X66" s="257"/>
      <c r="Y66" s="257"/>
      <c r="Z66" s="257"/>
      <c r="AA66" s="257"/>
      <c r="AB66" s="257"/>
      <c r="AC66" s="257"/>
      <c r="AD66" s="257"/>
      <c r="AE66" s="201" t="s">
        <v>895</v>
      </c>
      <c r="AF66" s="242" t="s">
        <v>593</v>
      </c>
      <c r="AG66" s="196">
        <v>42</v>
      </c>
      <c r="AH66" s="198" t="s">
        <v>955</v>
      </c>
      <c r="AI66" s="237">
        <v>67.167000000000002</v>
      </c>
      <c r="AJ66" s="213">
        <v>22050</v>
      </c>
      <c r="AK66" s="198" t="s">
        <v>975</v>
      </c>
      <c r="AL66" s="196" t="s">
        <v>596</v>
      </c>
      <c r="AM66" s="196" t="s">
        <v>398</v>
      </c>
      <c r="AN66" s="196" t="s">
        <v>398</v>
      </c>
      <c r="AO66" s="196" t="s">
        <v>398</v>
      </c>
      <c r="AP66" s="196" t="s">
        <v>398</v>
      </c>
      <c r="AQ66" s="196" t="s">
        <v>398</v>
      </c>
      <c r="AR66" s="196" t="s">
        <v>398</v>
      </c>
      <c r="AS66" s="196" t="s">
        <v>398</v>
      </c>
      <c r="AT66" s="196" t="s">
        <v>398</v>
      </c>
      <c r="AU66" s="196" t="s">
        <v>398</v>
      </c>
      <c r="AV66" s="196" t="s">
        <v>398</v>
      </c>
      <c r="AW66" s="196" t="s">
        <v>398</v>
      </c>
      <c r="AX66" s="198" t="s">
        <v>782</v>
      </c>
      <c r="AY66" s="214" t="s">
        <v>969</v>
      </c>
    </row>
    <row r="67" spans="1:51" ht="216.75" x14ac:dyDescent="0.25">
      <c r="A67" s="224" t="s">
        <v>53</v>
      </c>
      <c r="B67" s="208" t="s">
        <v>586</v>
      </c>
      <c r="C67" s="210" t="s">
        <v>976</v>
      </c>
      <c r="D67" s="210" t="s">
        <v>977</v>
      </c>
      <c r="E67" s="293" t="s">
        <v>978</v>
      </c>
      <c r="F67" s="224" t="s">
        <v>895</v>
      </c>
      <c r="G67" s="292"/>
      <c r="H67" s="224" t="s">
        <v>979</v>
      </c>
      <c r="I67" s="224" t="s">
        <v>980</v>
      </c>
      <c r="J67" s="206" t="s">
        <v>981</v>
      </c>
      <c r="K67" s="203" t="s">
        <v>61</v>
      </c>
      <c r="L67" s="206">
        <v>4.5</v>
      </c>
      <c r="M67" s="196">
        <v>4.5</v>
      </c>
      <c r="N67" s="217">
        <f t="shared" si="0"/>
        <v>22821750</v>
      </c>
      <c r="O67" s="257"/>
      <c r="P67" s="257"/>
      <c r="Q67" s="257"/>
      <c r="R67" s="257"/>
      <c r="S67" s="257">
        <v>22821750</v>
      </c>
      <c r="T67" s="257"/>
      <c r="U67" s="257"/>
      <c r="V67" s="257"/>
      <c r="W67" s="257"/>
      <c r="X67" s="257"/>
      <c r="Y67" s="257"/>
      <c r="Z67" s="257"/>
      <c r="AA67" s="257"/>
      <c r="AB67" s="257"/>
      <c r="AC67" s="257"/>
      <c r="AD67" s="257"/>
      <c r="AE67" s="201" t="s">
        <v>895</v>
      </c>
      <c r="AF67" s="242" t="s">
        <v>593</v>
      </c>
      <c r="AG67" s="196">
        <v>42</v>
      </c>
      <c r="AH67" s="198" t="s">
        <v>955</v>
      </c>
      <c r="AI67" s="237">
        <v>21.815999999999999</v>
      </c>
      <c r="AJ67" s="213">
        <v>22821.75</v>
      </c>
      <c r="AK67" s="198" t="s">
        <v>982</v>
      </c>
      <c r="AL67" s="196" t="s">
        <v>596</v>
      </c>
      <c r="AM67" s="196" t="s">
        <v>398</v>
      </c>
      <c r="AN67" s="196" t="s">
        <v>398</v>
      </c>
      <c r="AO67" s="196" t="s">
        <v>398</v>
      </c>
      <c r="AP67" s="196" t="s">
        <v>398</v>
      </c>
      <c r="AQ67" s="196" t="s">
        <v>398</v>
      </c>
      <c r="AR67" s="196" t="s">
        <v>398</v>
      </c>
      <c r="AS67" s="196" t="s">
        <v>398</v>
      </c>
      <c r="AT67" s="196" t="s">
        <v>398</v>
      </c>
      <c r="AU67" s="196" t="s">
        <v>398</v>
      </c>
      <c r="AV67" s="196" t="s">
        <v>398</v>
      </c>
      <c r="AW67" s="196" t="s">
        <v>398</v>
      </c>
      <c r="AX67" s="198" t="s">
        <v>782</v>
      </c>
      <c r="AY67" s="214" t="s">
        <v>983</v>
      </c>
    </row>
    <row r="68" spans="1:51" ht="229.5" x14ac:dyDescent="0.25">
      <c r="A68" s="224" t="s">
        <v>53</v>
      </c>
      <c r="B68" s="208" t="s">
        <v>586</v>
      </c>
      <c r="C68" s="210"/>
      <c r="D68" s="210"/>
      <c r="E68" s="294"/>
      <c r="F68" s="224" t="s">
        <v>895</v>
      </c>
      <c r="G68" s="292"/>
      <c r="H68" s="224" t="s">
        <v>984</v>
      </c>
      <c r="I68" s="224" t="s">
        <v>985</v>
      </c>
      <c r="J68" s="206">
        <v>15</v>
      </c>
      <c r="K68" s="203" t="s">
        <v>74</v>
      </c>
      <c r="L68" s="206">
        <v>37</v>
      </c>
      <c r="M68" s="196">
        <v>10</v>
      </c>
      <c r="N68" s="217">
        <f t="shared" si="0"/>
        <v>88200000</v>
      </c>
      <c r="O68" s="257"/>
      <c r="P68" s="257"/>
      <c r="Q68" s="257"/>
      <c r="R68" s="257"/>
      <c r="S68" s="257">
        <v>88200000</v>
      </c>
      <c r="T68" s="257"/>
      <c r="U68" s="257"/>
      <c r="V68" s="257"/>
      <c r="W68" s="257"/>
      <c r="X68" s="257"/>
      <c r="Y68" s="257"/>
      <c r="Z68" s="257"/>
      <c r="AA68" s="257"/>
      <c r="AB68" s="257"/>
      <c r="AC68" s="257"/>
      <c r="AD68" s="257"/>
      <c r="AE68" s="201" t="s">
        <v>895</v>
      </c>
      <c r="AF68" s="242" t="s">
        <v>593</v>
      </c>
      <c r="AG68" s="198" t="s">
        <v>986</v>
      </c>
      <c r="AH68" s="198" t="s">
        <v>987</v>
      </c>
      <c r="AI68" s="237">
        <v>329590</v>
      </c>
      <c r="AJ68" s="217">
        <v>88200</v>
      </c>
      <c r="AK68" s="198" t="s">
        <v>988</v>
      </c>
      <c r="AL68" s="196" t="s">
        <v>596</v>
      </c>
      <c r="AM68" s="196" t="s">
        <v>66</v>
      </c>
      <c r="AN68" s="196" t="s">
        <v>66</v>
      </c>
      <c r="AO68" s="196" t="s">
        <v>66</v>
      </c>
      <c r="AP68" s="196" t="s">
        <v>66</v>
      </c>
      <c r="AQ68" s="196" t="s">
        <v>66</v>
      </c>
      <c r="AR68" s="196" t="s">
        <v>66</v>
      </c>
      <c r="AS68" s="196" t="s">
        <v>66</v>
      </c>
      <c r="AT68" s="196" t="s">
        <v>66</v>
      </c>
      <c r="AU68" s="196" t="s">
        <v>66</v>
      </c>
      <c r="AV68" s="196" t="s">
        <v>66</v>
      </c>
      <c r="AW68" s="196" t="s">
        <v>66</v>
      </c>
      <c r="AX68" s="198" t="s">
        <v>782</v>
      </c>
      <c r="AY68" s="198" t="s">
        <v>989</v>
      </c>
    </row>
    <row r="69" spans="1:51" ht="90" x14ac:dyDescent="0.25">
      <c r="A69" s="224" t="s">
        <v>53</v>
      </c>
      <c r="B69" s="208" t="s">
        <v>586</v>
      </c>
      <c r="C69" s="210"/>
      <c r="D69" s="210"/>
      <c r="E69" s="294"/>
      <c r="F69" s="224" t="s">
        <v>895</v>
      </c>
      <c r="G69" s="292"/>
      <c r="H69" s="224" t="s">
        <v>990</v>
      </c>
      <c r="I69" s="224" t="s">
        <v>991</v>
      </c>
      <c r="J69" s="206">
        <v>2</v>
      </c>
      <c r="K69" s="203" t="s">
        <v>74</v>
      </c>
      <c r="L69" s="206">
        <v>16</v>
      </c>
      <c r="M69" s="196">
        <v>6</v>
      </c>
      <c r="N69" s="217">
        <f t="shared" si="0"/>
        <v>33075000</v>
      </c>
      <c r="O69" s="257"/>
      <c r="P69" s="257"/>
      <c r="Q69" s="257"/>
      <c r="R69" s="257"/>
      <c r="S69" s="257">
        <v>33075000</v>
      </c>
      <c r="T69" s="257"/>
      <c r="U69" s="257"/>
      <c r="V69" s="257"/>
      <c r="W69" s="257"/>
      <c r="X69" s="257"/>
      <c r="Y69" s="257"/>
      <c r="Z69" s="257"/>
      <c r="AA69" s="257"/>
      <c r="AB69" s="257"/>
      <c r="AC69" s="257"/>
      <c r="AD69" s="257"/>
      <c r="AE69" s="201" t="s">
        <v>895</v>
      </c>
      <c r="AF69" s="242" t="s">
        <v>593</v>
      </c>
      <c r="AG69" s="198" t="s">
        <v>992</v>
      </c>
      <c r="AH69" s="215" t="s">
        <v>993</v>
      </c>
      <c r="AI69" s="237">
        <v>139558</v>
      </c>
      <c r="AJ69" s="217">
        <v>33075</v>
      </c>
      <c r="AK69" s="215" t="s">
        <v>994</v>
      </c>
      <c r="AL69" s="196" t="s">
        <v>596</v>
      </c>
      <c r="AM69" s="196" t="s">
        <v>66</v>
      </c>
      <c r="AN69" s="196" t="s">
        <v>66</v>
      </c>
      <c r="AO69" s="196" t="s">
        <v>66</v>
      </c>
      <c r="AP69" s="196" t="s">
        <v>66</v>
      </c>
      <c r="AQ69" s="196" t="s">
        <v>66</v>
      </c>
      <c r="AR69" s="196" t="s">
        <v>66</v>
      </c>
      <c r="AS69" s="196" t="s">
        <v>66</v>
      </c>
      <c r="AT69" s="196" t="s">
        <v>66</v>
      </c>
      <c r="AU69" s="196" t="s">
        <v>66</v>
      </c>
      <c r="AV69" s="196" t="s">
        <v>66</v>
      </c>
      <c r="AW69" s="196" t="s">
        <v>66</v>
      </c>
      <c r="AX69" s="198" t="s">
        <v>782</v>
      </c>
      <c r="AY69" s="215" t="s">
        <v>995</v>
      </c>
    </row>
    <row r="70" spans="1:51" ht="357" x14ac:dyDescent="0.25">
      <c r="A70" s="224" t="s">
        <v>53</v>
      </c>
      <c r="B70" s="208" t="s">
        <v>586</v>
      </c>
      <c r="C70" s="210"/>
      <c r="D70" s="210"/>
      <c r="E70" s="295"/>
      <c r="F70" s="224" t="s">
        <v>895</v>
      </c>
      <c r="G70" s="292"/>
      <c r="H70" s="224" t="s">
        <v>996</v>
      </c>
      <c r="I70" s="224" t="s">
        <v>997</v>
      </c>
      <c r="J70" s="296">
        <v>0</v>
      </c>
      <c r="K70" s="212" t="s">
        <v>74</v>
      </c>
      <c r="L70" s="296">
        <v>42</v>
      </c>
      <c r="M70" s="297">
        <v>12</v>
      </c>
      <c r="N70" s="217">
        <f t="shared" si="0"/>
        <v>88200000</v>
      </c>
      <c r="O70" s="257"/>
      <c r="P70" s="257"/>
      <c r="Q70" s="257"/>
      <c r="R70" s="257"/>
      <c r="S70" s="257">
        <v>88200000</v>
      </c>
      <c r="T70" s="257"/>
      <c r="U70" s="257"/>
      <c r="V70" s="257"/>
      <c r="W70" s="257"/>
      <c r="X70" s="257"/>
      <c r="Y70" s="257"/>
      <c r="Z70" s="257"/>
      <c r="AA70" s="257"/>
      <c r="AB70" s="257"/>
      <c r="AC70" s="257"/>
      <c r="AD70" s="257"/>
      <c r="AE70" s="201" t="s">
        <v>895</v>
      </c>
      <c r="AF70" s="242" t="s">
        <v>593</v>
      </c>
      <c r="AG70" s="198" t="s">
        <v>986</v>
      </c>
      <c r="AH70" s="198" t="s">
        <v>987</v>
      </c>
      <c r="AI70" s="237">
        <v>329590</v>
      </c>
      <c r="AJ70" s="217">
        <v>88200</v>
      </c>
      <c r="AK70" s="215" t="s">
        <v>998</v>
      </c>
      <c r="AL70" s="196" t="s">
        <v>596</v>
      </c>
      <c r="AM70" s="196" t="s">
        <v>66</v>
      </c>
      <c r="AN70" s="196" t="s">
        <v>66</v>
      </c>
      <c r="AO70" s="196" t="s">
        <v>66</v>
      </c>
      <c r="AP70" s="196" t="s">
        <v>66</v>
      </c>
      <c r="AQ70" s="196" t="s">
        <v>66</v>
      </c>
      <c r="AR70" s="196" t="s">
        <v>66</v>
      </c>
      <c r="AS70" s="196" t="s">
        <v>66</v>
      </c>
      <c r="AT70" s="196" t="s">
        <v>66</v>
      </c>
      <c r="AU70" s="196" t="s">
        <v>66</v>
      </c>
      <c r="AV70" s="196" t="s">
        <v>66</v>
      </c>
      <c r="AW70" s="196" t="s">
        <v>66</v>
      </c>
      <c r="AX70" s="198" t="s">
        <v>782</v>
      </c>
      <c r="AY70" s="198" t="s">
        <v>989</v>
      </c>
    </row>
    <row r="71" spans="1:51" ht="216.75" x14ac:dyDescent="0.25">
      <c r="A71" s="224" t="s">
        <v>53</v>
      </c>
      <c r="B71" s="208" t="s">
        <v>586</v>
      </c>
      <c r="C71" s="208" t="s">
        <v>999</v>
      </c>
      <c r="D71" s="208" t="s">
        <v>1000</v>
      </c>
      <c r="E71" s="203" t="s">
        <v>647</v>
      </c>
      <c r="F71" s="224" t="s">
        <v>895</v>
      </c>
      <c r="G71" s="292"/>
      <c r="H71" s="224" t="s">
        <v>1001</v>
      </c>
      <c r="I71" s="224" t="s">
        <v>1002</v>
      </c>
      <c r="J71" s="207">
        <v>0</v>
      </c>
      <c r="K71" s="212" t="s">
        <v>61</v>
      </c>
      <c r="L71" s="296">
        <v>0</v>
      </c>
      <c r="M71" s="199">
        <v>0</v>
      </c>
      <c r="N71" s="217">
        <f t="shared" si="0"/>
        <v>33075000</v>
      </c>
      <c r="O71" s="257"/>
      <c r="P71" s="257"/>
      <c r="Q71" s="257"/>
      <c r="R71" s="257"/>
      <c r="S71" s="257">
        <v>33075000</v>
      </c>
      <c r="T71" s="257"/>
      <c r="U71" s="257"/>
      <c r="V71" s="257"/>
      <c r="W71" s="257"/>
      <c r="X71" s="257"/>
      <c r="Y71" s="257"/>
      <c r="Z71" s="257"/>
      <c r="AA71" s="257"/>
      <c r="AB71" s="257"/>
      <c r="AC71" s="257"/>
      <c r="AD71" s="257"/>
      <c r="AE71" s="201" t="s">
        <v>895</v>
      </c>
      <c r="AF71" s="242" t="s">
        <v>593</v>
      </c>
      <c r="AG71" s="246">
        <v>42</v>
      </c>
      <c r="AH71" s="198" t="s">
        <v>955</v>
      </c>
      <c r="AI71" s="237">
        <v>21.815999999999999</v>
      </c>
      <c r="AJ71" s="217">
        <v>33075</v>
      </c>
      <c r="AK71" s="198" t="s">
        <v>982</v>
      </c>
      <c r="AL71" s="196" t="s">
        <v>596</v>
      </c>
      <c r="AM71" s="196" t="s">
        <v>66</v>
      </c>
      <c r="AN71" s="196" t="s">
        <v>66</v>
      </c>
      <c r="AO71" s="196" t="s">
        <v>66</v>
      </c>
      <c r="AP71" s="196" t="s">
        <v>66</v>
      </c>
      <c r="AQ71" s="196" t="s">
        <v>66</v>
      </c>
      <c r="AR71" s="196" t="s">
        <v>66</v>
      </c>
      <c r="AS71" s="196" t="s">
        <v>66</v>
      </c>
      <c r="AT71" s="196" t="s">
        <v>66</v>
      </c>
      <c r="AU71" s="196" t="s">
        <v>66</v>
      </c>
      <c r="AV71" s="196" t="s">
        <v>66</v>
      </c>
      <c r="AW71" s="196" t="s">
        <v>66</v>
      </c>
      <c r="AX71" s="198" t="s">
        <v>782</v>
      </c>
      <c r="AY71" s="214" t="s">
        <v>983</v>
      </c>
    </row>
    <row r="72" spans="1:51" ht="409.6" thickBot="1" x14ac:dyDescent="0.3">
      <c r="A72" s="224" t="s">
        <v>53</v>
      </c>
      <c r="B72" s="208" t="s">
        <v>586</v>
      </c>
      <c r="C72" s="208" t="s">
        <v>1003</v>
      </c>
      <c r="D72" s="208" t="s">
        <v>1004</v>
      </c>
      <c r="E72" s="203" t="s">
        <v>647</v>
      </c>
      <c r="F72" s="224" t="s">
        <v>895</v>
      </c>
      <c r="G72" s="298"/>
      <c r="H72" s="224" t="s">
        <v>1005</v>
      </c>
      <c r="I72" s="224" t="s">
        <v>1006</v>
      </c>
      <c r="J72" s="206">
        <v>10</v>
      </c>
      <c r="K72" s="203" t="s">
        <v>74</v>
      </c>
      <c r="L72" s="206">
        <v>10</v>
      </c>
      <c r="M72" s="196">
        <v>8</v>
      </c>
      <c r="N72" s="217">
        <f t="shared" si="0"/>
        <v>51817500</v>
      </c>
      <c r="O72" s="257"/>
      <c r="P72" s="257"/>
      <c r="Q72" s="257"/>
      <c r="R72" s="257"/>
      <c r="S72" s="257">
        <v>51817500</v>
      </c>
      <c r="T72" s="257"/>
      <c r="U72" s="257"/>
      <c r="V72" s="257"/>
      <c r="W72" s="257"/>
      <c r="X72" s="257"/>
      <c r="Y72" s="257"/>
      <c r="Z72" s="257"/>
      <c r="AA72" s="257"/>
      <c r="AB72" s="257"/>
      <c r="AC72" s="257"/>
      <c r="AD72" s="257"/>
      <c r="AE72" s="201" t="s">
        <v>895</v>
      </c>
      <c r="AF72" s="242" t="s">
        <v>593</v>
      </c>
      <c r="AG72" s="216">
        <v>42</v>
      </c>
      <c r="AH72" s="215" t="s">
        <v>912</v>
      </c>
      <c r="AI72" s="244">
        <v>1415933</v>
      </c>
      <c r="AJ72" s="218">
        <v>51817.5</v>
      </c>
      <c r="AK72" s="247" t="s">
        <v>1007</v>
      </c>
      <c r="AL72" s="219" t="s">
        <v>596</v>
      </c>
      <c r="AM72" s="196" t="s">
        <v>66</v>
      </c>
      <c r="AN72" s="196" t="s">
        <v>66</v>
      </c>
      <c r="AO72" s="196" t="s">
        <v>66</v>
      </c>
      <c r="AP72" s="196" t="s">
        <v>66</v>
      </c>
      <c r="AQ72" s="196" t="s">
        <v>66</v>
      </c>
      <c r="AR72" s="196" t="s">
        <v>66</v>
      </c>
      <c r="AS72" s="196" t="s">
        <v>66</v>
      </c>
      <c r="AT72" s="196" t="s">
        <v>66</v>
      </c>
      <c r="AU72" s="196" t="s">
        <v>66</v>
      </c>
      <c r="AV72" s="196" t="s">
        <v>66</v>
      </c>
      <c r="AW72" s="196" t="s">
        <v>66</v>
      </c>
      <c r="AX72" s="247" t="s">
        <v>1008</v>
      </c>
      <c r="AY72" s="299" t="s">
        <v>605</v>
      </c>
    </row>
    <row r="73" spans="1:51" ht="409.6" thickTop="1" x14ac:dyDescent="0.25">
      <c r="A73" s="224" t="s">
        <v>53</v>
      </c>
      <c r="B73" s="208" t="s">
        <v>586</v>
      </c>
      <c r="C73" s="210" t="s">
        <v>1009</v>
      </c>
      <c r="D73" s="210" t="s">
        <v>1010</v>
      </c>
      <c r="E73" s="282">
        <v>0.6</v>
      </c>
      <c r="F73" s="224" t="s">
        <v>1011</v>
      </c>
      <c r="G73" s="210" t="s">
        <v>1012</v>
      </c>
      <c r="H73" s="224" t="s">
        <v>1013</v>
      </c>
      <c r="I73" s="224" t="s">
        <v>1014</v>
      </c>
      <c r="J73" s="206">
        <v>1</v>
      </c>
      <c r="K73" s="203" t="s">
        <v>61</v>
      </c>
      <c r="L73" s="283">
        <v>1</v>
      </c>
      <c r="M73" s="199">
        <v>1</v>
      </c>
      <c r="N73" s="217">
        <f t="shared" si="0"/>
        <v>57181163</v>
      </c>
      <c r="O73" s="257"/>
      <c r="P73" s="257">
        <v>46156163</v>
      </c>
      <c r="Q73" s="257"/>
      <c r="R73" s="257"/>
      <c r="S73" s="257">
        <v>11025000</v>
      </c>
      <c r="T73" s="257"/>
      <c r="U73" s="257"/>
      <c r="V73" s="257"/>
      <c r="W73" s="257"/>
      <c r="X73" s="257"/>
      <c r="Y73" s="257"/>
      <c r="Z73" s="257"/>
      <c r="AA73" s="257"/>
      <c r="AB73" s="257"/>
      <c r="AC73" s="257"/>
      <c r="AD73" s="257"/>
      <c r="AE73" s="201" t="s">
        <v>1011</v>
      </c>
      <c r="AF73" s="242" t="s">
        <v>593</v>
      </c>
      <c r="AG73" s="196">
        <v>42</v>
      </c>
      <c r="AH73" s="198" t="s">
        <v>955</v>
      </c>
      <c r="AI73" s="237">
        <v>1415933</v>
      </c>
      <c r="AJ73" s="217">
        <v>57181.162499999999</v>
      </c>
      <c r="AK73" s="248" t="s">
        <v>1015</v>
      </c>
      <c r="AL73" s="215" t="s">
        <v>596</v>
      </c>
      <c r="AM73" s="196" t="s">
        <v>398</v>
      </c>
      <c r="AN73" s="196" t="s">
        <v>398</v>
      </c>
      <c r="AO73" s="196" t="s">
        <v>398</v>
      </c>
      <c r="AP73" s="196" t="s">
        <v>398</v>
      </c>
      <c r="AQ73" s="196" t="s">
        <v>398</v>
      </c>
      <c r="AR73" s="196" t="s">
        <v>398</v>
      </c>
      <c r="AS73" s="196" t="s">
        <v>398</v>
      </c>
      <c r="AT73" s="196" t="s">
        <v>398</v>
      </c>
      <c r="AU73" s="196" t="s">
        <v>398</v>
      </c>
      <c r="AV73" s="196" t="s">
        <v>398</v>
      </c>
      <c r="AW73" s="196" t="s">
        <v>398</v>
      </c>
      <c r="AX73" s="215" t="s">
        <v>1016</v>
      </c>
      <c r="AY73" s="198" t="s">
        <v>1017</v>
      </c>
    </row>
    <row r="74" spans="1:51" ht="409.5" x14ac:dyDescent="0.25">
      <c r="A74" s="224" t="s">
        <v>53</v>
      </c>
      <c r="B74" s="208" t="s">
        <v>586</v>
      </c>
      <c r="C74" s="210"/>
      <c r="D74" s="210"/>
      <c r="E74" s="282"/>
      <c r="F74" s="224" t="s">
        <v>1011</v>
      </c>
      <c r="G74" s="210"/>
      <c r="H74" s="224" t="s">
        <v>1018</v>
      </c>
      <c r="I74" s="224" t="s">
        <v>1019</v>
      </c>
      <c r="J74" s="206">
        <v>1</v>
      </c>
      <c r="K74" s="203" t="s">
        <v>61</v>
      </c>
      <c r="L74" s="283">
        <v>1</v>
      </c>
      <c r="M74" s="199">
        <v>1</v>
      </c>
      <c r="N74" s="217">
        <f t="shared" si="0"/>
        <v>57181163</v>
      </c>
      <c r="O74" s="257"/>
      <c r="P74" s="257">
        <v>46156163</v>
      </c>
      <c r="Q74" s="257"/>
      <c r="R74" s="257"/>
      <c r="S74" s="257">
        <v>11025000</v>
      </c>
      <c r="T74" s="257"/>
      <c r="U74" s="257"/>
      <c r="V74" s="257"/>
      <c r="W74" s="257"/>
      <c r="X74" s="257"/>
      <c r="Y74" s="257"/>
      <c r="Z74" s="257"/>
      <c r="AA74" s="257"/>
      <c r="AB74" s="257"/>
      <c r="AC74" s="257"/>
      <c r="AD74" s="257"/>
      <c r="AE74" s="201" t="s">
        <v>1011</v>
      </c>
      <c r="AF74" s="242" t="s">
        <v>593</v>
      </c>
      <c r="AG74" s="196">
        <v>42</v>
      </c>
      <c r="AH74" s="198" t="s">
        <v>955</v>
      </c>
      <c r="AI74" s="237">
        <v>1415933</v>
      </c>
      <c r="AJ74" s="217">
        <v>57181.162499999999</v>
      </c>
      <c r="AK74" s="248" t="s">
        <v>1020</v>
      </c>
      <c r="AL74" s="215" t="s">
        <v>596</v>
      </c>
      <c r="AM74" s="196" t="s">
        <v>398</v>
      </c>
      <c r="AN74" s="196" t="s">
        <v>398</v>
      </c>
      <c r="AO74" s="196" t="s">
        <v>398</v>
      </c>
      <c r="AP74" s="196" t="s">
        <v>398</v>
      </c>
      <c r="AQ74" s="196" t="s">
        <v>398</v>
      </c>
      <c r="AR74" s="196" t="s">
        <v>398</v>
      </c>
      <c r="AS74" s="196" t="s">
        <v>398</v>
      </c>
      <c r="AT74" s="196" t="s">
        <v>398</v>
      </c>
      <c r="AU74" s="196" t="s">
        <v>398</v>
      </c>
      <c r="AV74" s="196" t="s">
        <v>398</v>
      </c>
      <c r="AW74" s="196" t="s">
        <v>398</v>
      </c>
      <c r="AX74" s="215" t="s">
        <v>1016</v>
      </c>
      <c r="AY74" s="198" t="s">
        <v>1017</v>
      </c>
    </row>
    <row r="75" spans="1:51" ht="409.5" x14ac:dyDescent="0.25">
      <c r="A75" s="224" t="s">
        <v>53</v>
      </c>
      <c r="B75" s="208" t="s">
        <v>586</v>
      </c>
      <c r="C75" s="210"/>
      <c r="D75" s="210"/>
      <c r="E75" s="282"/>
      <c r="F75" s="224" t="s">
        <v>1011</v>
      </c>
      <c r="G75" s="210"/>
      <c r="H75" s="224" t="s">
        <v>1021</v>
      </c>
      <c r="I75" s="224" t="s">
        <v>1022</v>
      </c>
      <c r="J75" s="206">
        <v>1</v>
      </c>
      <c r="K75" s="203" t="s">
        <v>61</v>
      </c>
      <c r="L75" s="283">
        <v>1</v>
      </c>
      <c r="M75" s="199">
        <v>1</v>
      </c>
      <c r="N75" s="217">
        <f t="shared" si="0"/>
        <v>58543853</v>
      </c>
      <c r="O75" s="257"/>
      <c r="P75" s="257">
        <v>47518853</v>
      </c>
      <c r="Q75" s="257"/>
      <c r="R75" s="257"/>
      <c r="S75" s="257">
        <v>11025000</v>
      </c>
      <c r="T75" s="257"/>
      <c r="U75" s="257"/>
      <c r="V75" s="257"/>
      <c r="W75" s="257"/>
      <c r="X75" s="257"/>
      <c r="Y75" s="257"/>
      <c r="Z75" s="257"/>
      <c r="AA75" s="257"/>
      <c r="AB75" s="257"/>
      <c r="AC75" s="257"/>
      <c r="AD75" s="257"/>
      <c r="AE75" s="201" t="s">
        <v>1011</v>
      </c>
      <c r="AF75" s="242" t="s">
        <v>593</v>
      </c>
      <c r="AG75" s="196">
        <v>42</v>
      </c>
      <c r="AH75" s="198" t="s">
        <v>955</v>
      </c>
      <c r="AI75" s="237">
        <v>1415933</v>
      </c>
      <c r="AJ75" s="217">
        <v>58543.852500000001</v>
      </c>
      <c r="AK75" s="248" t="s">
        <v>1023</v>
      </c>
      <c r="AL75" s="215" t="s">
        <v>596</v>
      </c>
      <c r="AM75" s="196" t="s">
        <v>398</v>
      </c>
      <c r="AN75" s="196" t="s">
        <v>398</v>
      </c>
      <c r="AO75" s="196" t="s">
        <v>398</v>
      </c>
      <c r="AP75" s="196" t="s">
        <v>398</v>
      </c>
      <c r="AQ75" s="196" t="s">
        <v>398</v>
      </c>
      <c r="AR75" s="196" t="s">
        <v>398</v>
      </c>
      <c r="AS75" s="196" t="s">
        <v>398</v>
      </c>
      <c r="AT75" s="196" t="s">
        <v>398</v>
      </c>
      <c r="AU75" s="196" t="s">
        <v>398</v>
      </c>
      <c r="AV75" s="196" t="s">
        <v>398</v>
      </c>
      <c r="AW75" s="196" t="s">
        <v>398</v>
      </c>
      <c r="AX75" s="215" t="s">
        <v>1016</v>
      </c>
      <c r="AY75" s="198" t="s">
        <v>1017</v>
      </c>
    </row>
    <row r="76" spans="1:51" ht="409.5" x14ac:dyDescent="0.25">
      <c r="A76" s="224" t="s">
        <v>53</v>
      </c>
      <c r="B76" s="208" t="s">
        <v>586</v>
      </c>
      <c r="C76" s="210"/>
      <c r="D76" s="210"/>
      <c r="E76" s="282"/>
      <c r="F76" s="224" t="s">
        <v>1011</v>
      </c>
      <c r="G76" s="210"/>
      <c r="H76" s="224" t="s">
        <v>1024</v>
      </c>
      <c r="I76" s="224" t="s">
        <v>1025</v>
      </c>
      <c r="J76" s="206">
        <v>1</v>
      </c>
      <c r="K76" s="203" t="s">
        <v>61</v>
      </c>
      <c r="L76" s="283">
        <v>1</v>
      </c>
      <c r="M76" s="199">
        <v>1</v>
      </c>
      <c r="N76" s="217">
        <f t="shared" ref="N76:N139" si="1">SUM(O76:AD76)</f>
        <v>58543853</v>
      </c>
      <c r="O76" s="257"/>
      <c r="P76" s="257">
        <v>47518853</v>
      </c>
      <c r="Q76" s="257"/>
      <c r="R76" s="257"/>
      <c r="S76" s="257">
        <v>11025000</v>
      </c>
      <c r="T76" s="257"/>
      <c r="U76" s="257"/>
      <c r="V76" s="257"/>
      <c r="W76" s="257"/>
      <c r="X76" s="257"/>
      <c r="Y76" s="257"/>
      <c r="Z76" s="257"/>
      <c r="AA76" s="257"/>
      <c r="AB76" s="257"/>
      <c r="AC76" s="257"/>
      <c r="AD76" s="257"/>
      <c r="AE76" s="201" t="s">
        <v>1011</v>
      </c>
      <c r="AF76" s="242" t="s">
        <v>593</v>
      </c>
      <c r="AG76" s="196">
        <v>42</v>
      </c>
      <c r="AH76" s="198" t="s">
        <v>955</v>
      </c>
      <c r="AI76" s="237">
        <v>1415933</v>
      </c>
      <c r="AJ76" s="217">
        <v>58543.852500000001</v>
      </c>
      <c r="AK76" s="248" t="s">
        <v>1026</v>
      </c>
      <c r="AL76" s="215" t="s">
        <v>596</v>
      </c>
      <c r="AM76" s="196" t="s">
        <v>398</v>
      </c>
      <c r="AN76" s="196" t="s">
        <v>398</v>
      </c>
      <c r="AO76" s="196" t="s">
        <v>398</v>
      </c>
      <c r="AP76" s="196" t="s">
        <v>398</v>
      </c>
      <c r="AQ76" s="196" t="s">
        <v>398</v>
      </c>
      <c r="AR76" s="196" t="s">
        <v>398</v>
      </c>
      <c r="AS76" s="196" t="s">
        <v>398</v>
      </c>
      <c r="AT76" s="196" t="s">
        <v>398</v>
      </c>
      <c r="AU76" s="196" t="s">
        <v>398</v>
      </c>
      <c r="AV76" s="196" t="s">
        <v>398</v>
      </c>
      <c r="AW76" s="196" t="s">
        <v>398</v>
      </c>
      <c r="AX76" s="215" t="s">
        <v>1016</v>
      </c>
      <c r="AY76" s="198" t="s">
        <v>1017</v>
      </c>
    </row>
    <row r="77" spans="1:51" ht="409.5" x14ac:dyDescent="0.25">
      <c r="A77" s="224" t="s">
        <v>53</v>
      </c>
      <c r="B77" s="208" t="s">
        <v>586</v>
      </c>
      <c r="C77" s="210"/>
      <c r="D77" s="210"/>
      <c r="E77" s="282"/>
      <c r="F77" s="224" t="s">
        <v>1011</v>
      </c>
      <c r="G77" s="210"/>
      <c r="H77" s="224" t="s">
        <v>1027</v>
      </c>
      <c r="I77" s="224" t="s">
        <v>1028</v>
      </c>
      <c r="J77" s="206">
        <v>1</v>
      </c>
      <c r="K77" s="203" t="s">
        <v>61</v>
      </c>
      <c r="L77" s="283">
        <v>1</v>
      </c>
      <c r="M77" s="199">
        <v>1</v>
      </c>
      <c r="N77" s="217">
        <f t="shared" si="1"/>
        <v>58543853</v>
      </c>
      <c r="O77" s="257"/>
      <c r="P77" s="257">
        <v>47518853</v>
      </c>
      <c r="Q77" s="257"/>
      <c r="R77" s="257"/>
      <c r="S77" s="257">
        <v>11025000</v>
      </c>
      <c r="T77" s="257"/>
      <c r="U77" s="257"/>
      <c r="V77" s="257"/>
      <c r="W77" s="257"/>
      <c r="X77" s="257"/>
      <c r="Y77" s="257"/>
      <c r="Z77" s="257"/>
      <c r="AA77" s="257"/>
      <c r="AB77" s="257"/>
      <c r="AC77" s="257"/>
      <c r="AD77" s="257"/>
      <c r="AE77" s="201" t="s">
        <v>1011</v>
      </c>
      <c r="AF77" s="242" t="s">
        <v>593</v>
      </c>
      <c r="AG77" s="196">
        <v>42</v>
      </c>
      <c r="AH77" s="198" t="s">
        <v>955</v>
      </c>
      <c r="AI77" s="237">
        <v>1415933</v>
      </c>
      <c r="AJ77" s="217">
        <v>58543.852500000001</v>
      </c>
      <c r="AK77" s="248" t="s">
        <v>1029</v>
      </c>
      <c r="AL77" s="215" t="s">
        <v>596</v>
      </c>
      <c r="AM77" s="196" t="s">
        <v>398</v>
      </c>
      <c r="AN77" s="196" t="s">
        <v>398</v>
      </c>
      <c r="AO77" s="196" t="s">
        <v>398</v>
      </c>
      <c r="AP77" s="196" t="s">
        <v>398</v>
      </c>
      <c r="AQ77" s="196" t="s">
        <v>398</v>
      </c>
      <c r="AR77" s="196" t="s">
        <v>398</v>
      </c>
      <c r="AS77" s="196" t="s">
        <v>398</v>
      </c>
      <c r="AT77" s="196" t="s">
        <v>398</v>
      </c>
      <c r="AU77" s="196" t="s">
        <v>398</v>
      </c>
      <c r="AV77" s="196" t="s">
        <v>398</v>
      </c>
      <c r="AW77" s="196" t="s">
        <v>398</v>
      </c>
      <c r="AX77" s="215" t="s">
        <v>1016</v>
      </c>
      <c r="AY77" s="198" t="s">
        <v>1017</v>
      </c>
    </row>
    <row r="78" spans="1:51" ht="409.5" x14ac:dyDescent="0.25">
      <c r="A78" s="224" t="s">
        <v>53</v>
      </c>
      <c r="B78" s="208" t="s">
        <v>586</v>
      </c>
      <c r="C78" s="210"/>
      <c r="D78" s="210"/>
      <c r="E78" s="282"/>
      <c r="F78" s="224" t="s">
        <v>1011</v>
      </c>
      <c r="G78" s="210"/>
      <c r="H78" s="224" t="s">
        <v>1030</v>
      </c>
      <c r="I78" s="224" t="s">
        <v>1031</v>
      </c>
      <c r="J78" s="206">
        <v>0</v>
      </c>
      <c r="K78" s="203" t="s">
        <v>74</v>
      </c>
      <c r="L78" s="283">
        <v>1</v>
      </c>
      <c r="M78" s="199">
        <v>0.53</v>
      </c>
      <c r="N78" s="217">
        <f t="shared" si="1"/>
        <v>2850000000</v>
      </c>
      <c r="O78" s="257"/>
      <c r="P78" s="257"/>
      <c r="Q78" s="257"/>
      <c r="R78" s="257"/>
      <c r="S78" s="257"/>
      <c r="T78" s="257">
        <v>2850000000</v>
      </c>
      <c r="U78" s="257"/>
      <c r="V78" s="257"/>
      <c r="W78" s="257"/>
      <c r="X78" s="257"/>
      <c r="Y78" s="257"/>
      <c r="Z78" s="257"/>
      <c r="AA78" s="257"/>
      <c r="AB78" s="257"/>
      <c r="AC78" s="257"/>
      <c r="AD78" s="257"/>
      <c r="AE78" s="201" t="s">
        <v>1011</v>
      </c>
      <c r="AF78" s="242" t="s">
        <v>593</v>
      </c>
      <c r="AG78" s="196">
        <v>42</v>
      </c>
      <c r="AH78" s="198" t="s">
        <v>955</v>
      </c>
      <c r="AI78" s="237">
        <v>1415933</v>
      </c>
      <c r="AJ78" s="217">
        <v>2850000</v>
      </c>
      <c r="AK78" s="198" t="s">
        <v>1032</v>
      </c>
      <c r="AL78" s="215" t="s">
        <v>596</v>
      </c>
      <c r="AM78" s="196" t="s">
        <v>398</v>
      </c>
      <c r="AN78" s="196" t="s">
        <v>398</v>
      </c>
      <c r="AO78" s="196" t="s">
        <v>398</v>
      </c>
      <c r="AP78" s="196" t="s">
        <v>398</v>
      </c>
      <c r="AQ78" s="196" t="s">
        <v>398</v>
      </c>
      <c r="AR78" s="196" t="s">
        <v>398</v>
      </c>
      <c r="AS78" s="196" t="s">
        <v>398</v>
      </c>
      <c r="AT78" s="196" t="s">
        <v>398</v>
      </c>
      <c r="AU78" s="196" t="s">
        <v>398</v>
      </c>
      <c r="AV78" s="196" t="s">
        <v>398</v>
      </c>
      <c r="AW78" s="196" t="s">
        <v>398</v>
      </c>
      <c r="AX78" s="215" t="s">
        <v>1033</v>
      </c>
      <c r="AY78" s="198" t="s">
        <v>1034</v>
      </c>
    </row>
    <row r="79" spans="1:51" ht="409.5" x14ac:dyDescent="0.25">
      <c r="A79" s="224" t="s">
        <v>53</v>
      </c>
      <c r="B79" s="208" t="s">
        <v>586</v>
      </c>
      <c r="C79" s="210"/>
      <c r="D79" s="210"/>
      <c r="E79" s="282"/>
      <c r="F79" s="224" t="s">
        <v>1011</v>
      </c>
      <c r="G79" s="210"/>
      <c r="H79" s="224" t="s">
        <v>1035</v>
      </c>
      <c r="I79" s="224" t="s">
        <v>1036</v>
      </c>
      <c r="J79" s="206">
        <v>0</v>
      </c>
      <c r="K79" s="203" t="s">
        <v>74</v>
      </c>
      <c r="L79" s="283">
        <v>0.5</v>
      </c>
      <c r="M79" s="199">
        <v>0.25</v>
      </c>
      <c r="N79" s="217">
        <f t="shared" si="1"/>
        <v>44100000</v>
      </c>
      <c r="O79" s="257"/>
      <c r="P79" s="257"/>
      <c r="Q79" s="257"/>
      <c r="R79" s="257"/>
      <c r="S79" s="257">
        <v>44100000</v>
      </c>
      <c r="T79" s="257"/>
      <c r="U79" s="257"/>
      <c r="V79" s="257"/>
      <c r="W79" s="257"/>
      <c r="X79" s="257"/>
      <c r="Y79" s="257"/>
      <c r="Z79" s="257"/>
      <c r="AA79" s="257"/>
      <c r="AB79" s="257"/>
      <c r="AC79" s="257"/>
      <c r="AD79" s="257"/>
      <c r="AE79" s="201" t="s">
        <v>1011</v>
      </c>
      <c r="AF79" s="242" t="s">
        <v>593</v>
      </c>
      <c r="AG79" s="196">
        <v>42</v>
      </c>
      <c r="AH79" s="198" t="s">
        <v>955</v>
      </c>
      <c r="AI79" s="237">
        <v>1415933</v>
      </c>
      <c r="AJ79" s="217">
        <v>44100</v>
      </c>
      <c r="AK79" s="198" t="s">
        <v>1037</v>
      </c>
      <c r="AL79" s="215" t="s">
        <v>596</v>
      </c>
      <c r="AM79" s="196" t="s">
        <v>398</v>
      </c>
      <c r="AN79" s="196" t="s">
        <v>398</v>
      </c>
      <c r="AO79" s="196" t="s">
        <v>398</v>
      </c>
      <c r="AP79" s="196" t="s">
        <v>398</v>
      </c>
      <c r="AQ79" s="196" t="s">
        <v>398</v>
      </c>
      <c r="AR79" s="196" t="s">
        <v>398</v>
      </c>
      <c r="AS79" s="196" t="s">
        <v>398</v>
      </c>
      <c r="AT79" s="196" t="s">
        <v>398</v>
      </c>
      <c r="AU79" s="196" t="s">
        <v>398</v>
      </c>
      <c r="AV79" s="196" t="s">
        <v>398</v>
      </c>
      <c r="AW79" s="196" t="s">
        <v>398</v>
      </c>
      <c r="AX79" s="215" t="s">
        <v>1016</v>
      </c>
      <c r="AY79" s="198" t="s">
        <v>1017</v>
      </c>
    </row>
    <row r="80" spans="1:51" ht="409.5" x14ac:dyDescent="0.25">
      <c r="A80" s="224" t="s">
        <v>53</v>
      </c>
      <c r="B80" s="208" t="s">
        <v>586</v>
      </c>
      <c r="C80" s="208" t="s">
        <v>1038</v>
      </c>
      <c r="D80" s="208" t="s">
        <v>1039</v>
      </c>
      <c r="E80" s="203">
        <v>0</v>
      </c>
      <c r="F80" s="224" t="s">
        <v>1040</v>
      </c>
      <c r="G80" s="210" t="s">
        <v>1041</v>
      </c>
      <c r="H80" s="224" t="s">
        <v>1042</v>
      </c>
      <c r="I80" s="224" t="s">
        <v>1043</v>
      </c>
      <c r="J80" s="206">
        <v>0</v>
      </c>
      <c r="K80" s="203" t="s">
        <v>74</v>
      </c>
      <c r="L80" s="283">
        <v>1</v>
      </c>
      <c r="M80" s="199">
        <v>0.41</v>
      </c>
      <c r="N80" s="217">
        <f t="shared" si="1"/>
        <v>11025000</v>
      </c>
      <c r="O80" s="257"/>
      <c r="P80" s="257"/>
      <c r="Q80" s="257"/>
      <c r="R80" s="257"/>
      <c r="S80" s="257">
        <v>11025000</v>
      </c>
      <c r="T80" s="257"/>
      <c r="U80" s="257"/>
      <c r="V80" s="257"/>
      <c r="W80" s="257"/>
      <c r="X80" s="257"/>
      <c r="Y80" s="257"/>
      <c r="Z80" s="257"/>
      <c r="AA80" s="257"/>
      <c r="AB80" s="257"/>
      <c r="AC80" s="257"/>
      <c r="AD80" s="257"/>
      <c r="AE80" s="201" t="s">
        <v>1040</v>
      </c>
      <c r="AF80" s="242" t="s">
        <v>593</v>
      </c>
      <c r="AG80" s="196">
        <v>42</v>
      </c>
      <c r="AH80" s="198" t="s">
        <v>1044</v>
      </c>
      <c r="AI80" s="237">
        <v>850432</v>
      </c>
      <c r="AJ80" s="245">
        <v>11025000</v>
      </c>
      <c r="AK80" s="198" t="s">
        <v>1045</v>
      </c>
      <c r="AL80" s="202" t="s">
        <v>596</v>
      </c>
      <c r="AM80" s="196" t="s">
        <v>398</v>
      </c>
      <c r="AN80" s="196" t="s">
        <v>398</v>
      </c>
      <c r="AO80" s="196" t="s">
        <v>398</v>
      </c>
      <c r="AP80" s="196" t="s">
        <v>398</v>
      </c>
      <c r="AQ80" s="196" t="s">
        <v>398</v>
      </c>
      <c r="AR80" s="196" t="s">
        <v>398</v>
      </c>
      <c r="AS80" s="196" t="s">
        <v>398</v>
      </c>
      <c r="AT80" s="196" t="s">
        <v>398</v>
      </c>
      <c r="AU80" s="196" t="s">
        <v>398</v>
      </c>
      <c r="AV80" s="196" t="s">
        <v>398</v>
      </c>
      <c r="AW80" s="196" t="s">
        <v>398</v>
      </c>
      <c r="AX80" s="202" t="s">
        <v>1046</v>
      </c>
      <c r="AY80" s="198" t="s">
        <v>1047</v>
      </c>
    </row>
    <row r="81" spans="1:51" ht="409.5" x14ac:dyDescent="0.25">
      <c r="A81" s="224" t="s">
        <v>53</v>
      </c>
      <c r="B81" s="208" t="s">
        <v>586</v>
      </c>
      <c r="C81" s="210" t="s">
        <v>1048</v>
      </c>
      <c r="D81" s="210" t="s">
        <v>1049</v>
      </c>
      <c r="E81" s="282">
        <v>0</v>
      </c>
      <c r="F81" s="224" t="s">
        <v>1040</v>
      </c>
      <c r="G81" s="210"/>
      <c r="H81" s="224" t="s">
        <v>1050</v>
      </c>
      <c r="I81" s="224" t="s">
        <v>1051</v>
      </c>
      <c r="J81" s="206">
        <v>8</v>
      </c>
      <c r="K81" s="203" t="s">
        <v>74</v>
      </c>
      <c r="L81" s="206">
        <v>32</v>
      </c>
      <c r="M81" s="196">
        <v>10</v>
      </c>
      <c r="N81" s="217">
        <f t="shared" si="1"/>
        <v>11025000</v>
      </c>
      <c r="O81" s="257"/>
      <c r="P81" s="257"/>
      <c r="Q81" s="257"/>
      <c r="R81" s="257"/>
      <c r="S81" s="257">
        <v>11025000</v>
      </c>
      <c r="T81" s="257"/>
      <c r="U81" s="257"/>
      <c r="V81" s="257"/>
      <c r="W81" s="257"/>
      <c r="X81" s="257"/>
      <c r="Y81" s="257"/>
      <c r="Z81" s="257"/>
      <c r="AA81" s="257"/>
      <c r="AB81" s="257"/>
      <c r="AC81" s="257"/>
      <c r="AD81" s="257"/>
      <c r="AE81" s="201" t="s">
        <v>1040</v>
      </c>
      <c r="AF81" s="242" t="s">
        <v>593</v>
      </c>
      <c r="AG81" s="240" t="s">
        <v>1052</v>
      </c>
      <c r="AH81" s="198" t="s">
        <v>1053</v>
      </c>
      <c r="AI81" s="237">
        <v>41027</v>
      </c>
      <c r="AJ81" s="245">
        <v>11025000</v>
      </c>
      <c r="AK81" s="198" t="s">
        <v>1054</v>
      </c>
      <c r="AL81" s="300" t="s">
        <v>596</v>
      </c>
      <c r="AM81" s="196" t="s">
        <v>398</v>
      </c>
      <c r="AN81" s="196" t="s">
        <v>398</v>
      </c>
      <c r="AO81" s="196" t="s">
        <v>398</v>
      </c>
      <c r="AP81" s="196" t="s">
        <v>398</v>
      </c>
      <c r="AQ81" s="196" t="s">
        <v>398</v>
      </c>
      <c r="AR81" s="196" t="s">
        <v>398</v>
      </c>
      <c r="AS81" s="196" t="s">
        <v>398</v>
      </c>
      <c r="AT81" s="196" t="s">
        <v>398</v>
      </c>
      <c r="AU81" s="196" t="s">
        <v>398</v>
      </c>
      <c r="AV81" s="196" t="s">
        <v>398</v>
      </c>
      <c r="AW81" s="196" t="s">
        <v>398</v>
      </c>
      <c r="AX81" s="202" t="s">
        <v>1046</v>
      </c>
      <c r="AY81" s="198" t="s">
        <v>1055</v>
      </c>
    </row>
    <row r="82" spans="1:51" ht="409.5" x14ac:dyDescent="0.25">
      <c r="A82" s="224" t="s">
        <v>53</v>
      </c>
      <c r="B82" s="208" t="s">
        <v>586</v>
      </c>
      <c r="C82" s="210"/>
      <c r="D82" s="210"/>
      <c r="E82" s="282"/>
      <c r="F82" s="224" t="s">
        <v>1040</v>
      </c>
      <c r="G82" s="210"/>
      <c r="H82" s="224" t="s">
        <v>1056</v>
      </c>
      <c r="I82" s="224" t="s">
        <v>1057</v>
      </c>
      <c r="J82" s="206">
        <v>8</v>
      </c>
      <c r="K82" s="203" t="s">
        <v>74</v>
      </c>
      <c r="L82" s="206">
        <v>32</v>
      </c>
      <c r="M82" s="196">
        <v>12</v>
      </c>
      <c r="N82" s="217">
        <f t="shared" si="1"/>
        <v>22050000</v>
      </c>
      <c r="O82" s="257"/>
      <c r="P82" s="257"/>
      <c r="Q82" s="257"/>
      <c r="R82" s="257"/>
      <c r="S82" s="257">
        <v>22050000</v>
      </c>
      <c r="T82" s="257"/>
      <c r="U82" s="257"/>
      <c r="V82" s="257"/>
      <c r="W82" s="257"/>
      <c r="X82" s="257"/>
      <c r="Y82" s="257"/>
      <c r="Z82" s="257"/>
      <c r="AA82" s="257"/>
      <c r="AB82" s="257"/>
      <c r="AC82" s="257"/>
      <c r="AD82" s="257"/>
      <c r="AE82" s="201" t="s">
        <v>1040</v>
      </c>
      <c r="AF82" s="242" t="s">
        <v>593</v>
      </c>
      <c r="AG82" s="240" t="s">
        <v>1058</v>
      </c>
      <c r="AH82" s="198" t="s">
        <v>1059</v>
      </c>
      <c r="AI82" s="237">
        <v>162564</v>
      </c>
      <c r="AJ82" s="245">
        <v>22050000</v>
      </c>
      <c r="AK82" s="198" t="s">
        <v>1060</v>
      </c>
      <c r="AL82" s="198" t="s">
        <v>596</v>
      </c>
      <c r="AM82" s="196" t="s">
        <v>398</v>
      </c>
      <c r="AN82" s="196" t="s">
        <v>398</v>
      </c>
      <c r="AO82" s="196" t="s">
        <v>398</v>
      </c>
      <c r="AP82" s="196" t="s">
        <v>398</v>
      </c>
      <c r="AQ82" s="196" t="s">
        <v>398</v>
      </c>
      <c r="AR82" s="196" t="s">
        <v>398</v>
      </c>
      <c r="AS82" s="196" t="s">
        <v>398</v>
      </c>
      <c r="AT82" s="196" t="s">
        <v>398</v>
      </c>
      <c r="AU82" s="196" t="s">
        <v>398</v>
      </c>
      <c r="AV82" s="196" t="s">
        <v>398</v>
      </c>
      <c r="AW82" s="196" t="s">
        <v>398</v>
      </c>
      <c r="AX82" s="202" t="s">
        <v>1046</v>
      </c>
      <c r="AY82" s="198" t="s">
        <v>1061</v>
      </c>
    </row>
    <row r="83" spans="1:51" ht="242.25" x14ac:dyDescent="0.25">
      <c r="A83" s="224" t="s">
        <v>53</v>
      </c>
      <c r="B83" s="208" t="s">
        <v>586</v>
      </c>
      <c r="C83" s="210" t="s">
        <v>1062</v>
      </c>
      <c r="D83" s="210" t="s">
        <v>1063</v>
      </c>
      <c r="E83" s="282">
        <v>0.2</v>
      </c>
      <c r="F83" s="224" t="s">
        <v>1064</v>
      </c>
      <c r="G83" s="210" t="s">
        <v>1065</v>
      </c>
      <c r="H83" s="224" t="s">
        <v>1066</v>
      </c>
      <c r="I83" s="224" t="s">
        <v>1067</v>
      </c>
      <c r="J83" s="207">
        <v>1</v>
      </c>
      <c r="K83" s="212" t="s">
        <v>74</v>
      </c>
      <c r="L83" s="207">
        <v>0.45</v>
      </c>
      <c r="M83" s="200">
        <v>0.13</v>
      </c>
      <c r="N83" s="217">
        <f t="shared" si="1"/>
        <v>22050000</v>
      </c>
      <c r="O83" s="257"/>
      <c r="P83" s="257"/>
      <c r="Q83" s="257"/>
      <c r="R83" s="257"/>
      <c r="S83" s="257">
        <v>22050000</v>
      </c>
      <c r="T83" s="257"/>
      <c r="U83" s="257"/>
      <c r="V83" s="257"/>
      <c r="W83" s="257"/>
      <c r="X83" s="257"/>
      <c r="Y83" s="257"/>
      <c r="Z83" s="257"/>
      <c r="AA83" s="257"/>
      <c r="AB83" s="257"/>
      <c r="AC83" s="257"/>
      <c r="AD83" s="257"/>
      <c r="AE83" s="201" t="s">
        <v>1064</v>
      </c>
      <c r="AF83" s="242" t="s">
        <v>593</v>
      </c>
      <c r="AG83" s="198" t="s">
        <v>1068</v>
      </c>
      <c r="AH83" s="198" t="s">
        <v>1069</v>
      </c>
      <c r="AI83" s="237">
        <v>424</v>
      </c>
      <c r="AJ83" s="222">
        <v>22050000</v>
      </c>
      <c r="AK83" s="198" t="s">
        <v>1070</v>
      </c>
      <c r="AL83" s="242" t="s">
        <v>596</v>
      </c>
      <c r="AM83" s="242"/>
      <c r="AN83" s="196" t="s">
        <v>66</v>
      </c>
      <c r="AO83" s="196" t="s">
        <v>66</v>
      </c>
      <c r="AP83" s="196" t="s">
        <v>66</v>
      </c>
      <c r="AQ83" s="196" t="s">
        <v>66</v>
      </c>
      <c r="AR83" s="196" t="s">
        <v>66</v>
      </c>
      <c r="AS83" s="196" t="s">
        <v>66</v>
      </c>
      <c r="AT83" s="196" t="s">
        <v>66</v>
      </c>
      <c r="AU83" s="196" t="s">
        <v>66</v>
      </c>
      <c r="AV83" s="196" t="s">
        <v>66</v>
      </c>
      <c r="AW83" s="196" t="s">
        <v>66</v>
      </c>
      <c r="AX83" s="198" t="s">
        <v>656</v>
      </c>
      <c r="AY83" s="205" t="s">
        <v>1071</v>
      </c>
    </row>
    <row r="84" spans="1:51" ht="216.75" x14ac:dyDescent="0.25">
      <c r="A84" s="224" t="s">
        <v>53</v>
      </c>
      <c r="B84" s="208" t="s">
        <v>586</v>
      </c>
      <c r="C84" s="210"/>
      <c r="D84" s="210"/>
      <c r="E84" s="282"/>
      <c r="F84" s="224" t="s">
        <v>1064</v>
      </c>
      <c r="G84" s="210"/>
      <c r="H84" s="224" t="s">
        <v>1072</v>
      </c>
      <c r="I84" s="224" t="s">
        <v>1073</v>
      </c>
      <c r="J84" s="207">
        <v>1</v>
      </c>
      <c r="K84" s="212" t="s">
        <v>74</v>
      </c>
      <c r="L84" s="207">
        <v>1</v>
      </c>
      <c r="M84" s="200">
        <v>0.3</v>
      </c>
      <c r="N84" s="217">
        <f t="shared" si="1"/>
        <v>22050000</v>
      </c>
      <c r="O84" s="257"/>
      <c r="P84" s="257"/>
      <c r="Q84" s="257"/>
      <c r="R84" s="257"/>
      <c r="S84" s="257">
        <v>22050000</v>
      </c>
      <c r="T84" s="257"/>
      <c r="U84" s="257"/>
      <c r="V84" s="257"/>
      <c r="W84" s="257"/>
      <c r="X84" s="257"/>
      <c r="Y84" s="257"/>
      <c r="Z84" s="257"/>
      <c r="AA84" s="257"/>
      <c r="AB84" s="257"/>
      <c r="AC84" s="257"/>
      <c r="AD84" s="257"/>
      <c r="AE84" s="201" t="s">
        <v>1064</v>
      </c>
      <c r="AF84" s="242" t="s">
        <v>593</v>
      </c>
      <c r="AG84" s="249" t="s">
        <v>1074</v>
      </c>
      <c r="AH84" s="249" t="s">
        <v>1075</v>
      </c>
      <c r="AI84" s="237">
        <v>20165</v>
      </c>
      <c r="AJ84" s="222">
        <v>22050000</v>
      </c>
      <c r="AK84" s="198" t="s">
        <v>1076</v>
      </c>
      <c r="AL84" s="242" t="s">
        <v>596</v>
      </c>
      <c r="AM84" s="242"/>
      <c r="AN84" s="196" t="s">
        <v>66</v>
      </c>
      <c r="AO84" s="196" t="s">
        <v>66</v>
      </c>
      <c r="AP84" s="196" t="s">
        <v>66</v>
      </c>
      <c r="AQ84" s="196" t="s">
        <v>66</v>
      </c>
      <c r="AR84" s="196" t="s">
        <v>66</v>
      </c>
      <c r="AS84" s="196" t="s">
        <v>66</v>
      </c>
      <c r="AT84" s="196" t="s">
        <v>66</v>
      </c>
      <c r="AU84" s="196" t="s">
        <v>66</v>
      </c>
      <c r="AV84" s="196" t="s">
        <v>66</v>
      </c>
      <c r="AW84" s="196" t="s">
        <v>66</v>
      </c>
      <c r="AX84" s="198" t="s">
        <v>656</v>
      </c>
      <c r="AY84" s="205" t="s">
        <v>1077</v>
      </c>
    </row>
    <row r="85" spans="1:51" ht="178.5" x14ac:dyDescent="0.25">
      <c r="A85" s="224" t="s">
        <v>53</v>
      </c>
      <c r="B85" s="208" t="s">
        <v>586</v>
      </c>
      <c r="C85" s="210"/>
      <c r="D85" s="210"/>
      <c r="E85" s="282"/>
      <c r="F85" s="224" t="s">
        <v>1064</v>
      </c>
      <c r="G85" s="210"/>
      <c r="H85" s="224" t="s">
        <v>1078</v>
      </c>
      <c r="I85" s="224" t="s">
        <v>1079</v>
      </c>
      <c r="J85" s="207" t="s">
        <v>1080</v>
      </c>
      <c r="K85" s="212" t="s">
        <v>74</v>
      </c>
      <c r="L85" s="207">
        <v>1</v>
      </c>
      <c r="M85" s="200">
        <v>0.3</v>
      </c>
      <c r="N85" s="217">
        <f t="shared" si="1"/>
        <v>33075000</v>
      </c>
      <c r="O85" s="257"/>
      <c r="P85" s="257"/>
      <c r="Q85" s="257"/>
      <c r="R85" s="257"/>
      <c r="S85" s="257">
        <v>33075000</v>
      </c>
      <c r="T85" s="257"/>
      <c r="U85" s="257"/>
      <c r="V85" s="257"/>
      <c r="W85" s="257"/>
      <c r="X85" s="257"/>
      <c r="Y85" s="257"/>
      <c r="Z85" s="257"/>
      <c r="AA85" s="257"/>
      <c r="AB85" s="257"/>
      <c r="AC85" s="257"/>
      <c r="AD85" s="257"/>
      <c r="AE85" s="201" t="s">
        <v>1064</v>
      </c>
      <c r="AF85" s="242" t="s">
        <v>593</v>
      </c>
      <c r="AG85" s="249" t="s">
        <v>1081</v>
      </c>
      <c r="AH85" s="249" t="s">
        <v>1082</v>
      </c>
      <c r="AI85" s="237">
        <v>50999</v>
      </c>
      <c r="AJ85" s="222">
        <v>33075000</v>
      </c>
      <c r="AK85" s="198" t="s">
        <v>1083</v>
      </c>
      <c r="AL85" s="242" t="s">
        <v>596</v>
      </c>
      <c r="AM85" s="242"/>
      <c r="AN85" s="196" t="s">
        <v>66</v>
      </c>
      <c r="AO85" s="196" t="s">
        <v>66</v>
      </c>
      <c r="AP85" s="196" t="s">
        <v>66</v>
      </c>
      <c r="AQ85" s="196" t="s">
        <v>66</v>
      </c>
      <c r="AR85" s="196" t="s">
        <v>66</v>
      </c>
      <c r="AS85" s="196" t="s">
        <v>66</v>
      </c>
      <c r="AT85" s="196" t="s">
        <v>66</v>
      </c>
      <c r="AU85" s="196" t="s">
        <v>66</v>
      </c>
      <c r="AV85" s="196" t="s">
        <v>66</v>
      </c>
      <c r="AW85" s="196" t="s">
        <v>66</v>
      </c>
      <c r="AX85" s="198" t="s">
        <v>656</v>
      </c>
      <c r="AY85" s="205" t="s">
        <v>1084</v>
      </c>
    </row>
    <row r="86" spans="1:51" ht="165.75" x14ac:dyDescent="0.25">
      <c r="A86" s="224" t="s">
        <v>53</v>
      </c>
      <c r="B86" s="208" t="s">
        <v>586</v>
      </c>
      <c r="C86" s="210"/>
      <c r="D86" s="210"/>
      <c r="E86" s="282"/>
      <c r="F86" s="224" t="s">
        <v>1064</v>
      </c>
      <c r="G86" s="210"/>
      <c r="H86" s="224" t="s">
        <v>1085</v>
      </c>
      <c r="I86" s="224" t="s">
        <v>1086</v>
      </c>
      <c r="J86" s="301">
        <v>9</v>
      </c>
      <c r="K86" s="212" t="s">
        <v>74</v>
      </c>
      <c r="L86" s="296">
        <v>10</v>
      </c>
      <c r="M86" s="297">
        <v>3</v>
      </c>
      <c r="N86" s="217">
        <f t="shared" si="1"/>
        <v>33075000</v>
      </c>
      <c r="O86" s="257"/>
      <c r="P86" s="257"/>
      <c r="Q86" s="257"/>
      <c r="R86" s="257"/>
      <c r="S86" s="257">
        <v>33075000</v>
      </c>
      <c r="T86" s="257"/>
      <c r="U86" s="257"/>
      <c r="V86" s="257"/>
      <c r="W86" s="257"/>
      <c r="X86" s="257"/>
      <c r="Y86" s="257"/>
      <c r="Z86" s="257"/>
      <c r="AA86" s="257"/>
      <c r="AB86" s="257"/>
      <c r="AC86" s="257"/>
      <c r="AD86" s="257"/>
      <c r="AE86" s="201" t="s">
        <v>1064</v>
      </c>
      <c r="AF86" s="242" t="s">
        <v>593</v>
      </c>
      <c r="AG86" s="249" t="s">
        <v>1087</v>
      </c>
      <c r="AH86" s="249" t="s">
        <v>1088</v>
      </c>
      <c r="AI86" s="237">
        <v>291097</v>
      </c>
      <c r="AJ86" s="222">
        <v>33075000</v>
      </c>
      <c r="AK86" s="198" t="s">
        <v>1089</v>
      </c>
      <c r="AL86" s="242" t="s">
        <v>596</v>
      </c>
      <c r="AM86" s="242"/>
      <c r="AN86" s="196" t="s">
        <v>66</v>
      </c>
      <c r="AO86" s="196" t="s">
        <v>66</v>
      </c>
      <c r="AP86" s="196" t="s">
        <v>66</v>
      </c>
      <c r="AQ86" s="196" t="s">
        <v>66</v>
      </c>
      <c r="AR86" s="196" t="s">
        <v>66</v>
      </c>
      <c r="AS86" s="196" t="s">
        <v>66</v>
      </c>
      <c r="AT86" s="196" t="s">
        <v>66</v>
      </c>
      <c r="AU86" s="196" t="s">
        <v>66</v>
      </c>
      <c r="AV86" s="196" t="s">
        <v>66</v>
      </c>
      <c r="AW86" s="196" t="s">
        <v>66</v>
      </c>
      <c r="AX86" s="198" t="s">
        <v>656</v>
      </c>
      <c r="AY86" s="205" t="s">
        <v>1090</v>
      </c>
    </row>
    <row r="87" spans="1:51" ht="409.5" x14ac:dyDescent="0.25">
      <c r="A87" s="224" t="s">
        <v>53</v>
      </c>
      <c r="B87" s="208" t="s">
        <v>586</v>
      </c>
      <c r="C87" s="210"/>
      <c r="D87" s="210"/>
      <c r="E87" s="282"/>
      <c r="F87" s="224" t="s">
        <v>1064</v>
      </c>
      <c r="G87" s="210"/>
      <c r="H87" s="224" t="s">
        <v>1091</v>
      </c>
      <c r="I87" s="224" t="s">
        <v>1092</v>
      </c>
      <c r="J87" s="207" t="s">
        <v>1093</v>
      </c>
      <c r="K87" s="212" t="s">
        <v>74</v>
      </c>
      <c r="L87" s="296">
        <v>10</v>
      </c>
      <c r="M87" s="297">
        <v>3</v>
      </c>
      <c r="N87" s="217">
        <f t="shared" si="1"/>
        <v>16537500</v>
      </c>
      <c r="O87" s="257"/>
      <c r="P87" s="257"/>
      <c r="Q87" s="257"/>
      <c r="R87" s="257"/>
      <c r="S87" s="257">
        <v>16537500</v>
      </c>
      <c r="T87" s="257"/>
      <c r="U87" s="257"/>
      <c r="V87" s="257"/>
      <c r="W87" s="257"/>
      <c r="X87" s="257"/>
      <c r="Y87" s="257"/>
      <c r="Z87" s="257"/>
      <c r="AA87" s="257"/>
      <c r="AB87" s="257"/>
      <c r="AC87" s="257"/>
      <c r="AD87" s="257"/>
      <c r="AE87" s="201" t="s">
        <v>1064</v>
      </c>
      <c r="AF87" s="242" t="s">
        <v>593</v>
      </c>
      <c r="AG87" s="198" t="s">
        <v>1094</v>
      </c>
      <c r="AH87" s="198" t="s">
        <v>1095</v>
      </c>
      <c r="AI87" s="237">
        <v>171415</v>
      </c>
      <c r="AJ87" s="222">
        <v>16537.5</v>
      </c>
      <c r="AK87" s="198" t="s">
        <v>1096</v>
      </c>
      <c r="AL87" s="202" t="s">
        <v>596</v>
      </c>
      <c r="AM87" s="196" t="s">
        <v>398</v>
      </c>
      <c r="AN87" s="196" t="s">
        <v>398</v>
      </c>
      <c r="AO87" s="196" t="s">
        <v>398</v>
      </c>
      <c r="AP87" s="196" t="s">
        <v>398</v>
      </c>
      <c r="AQ87" s="196" t="s">
        <v>398</v>
      </c>
      <c r="AR87" s="196"/>
      <c r="AS87" s="196"/>
      <c r="AT87" s="196"/>
      <c r="AU87" s="196"/>
      <c r="AV87" s="196"/>
      <c r="AW87" s="196"/>
      <c r="AX87" s="198" t="s">
        <v>656</v>
      </c>
      <c r="AY87" s="205" t="s">
        <v>1097</v>
      </c>
    </row>
    <row r="88" spans="1:51" ht="280.5" x14ac:dyDescent="0.25">
      <c r="A88" s="224" t="s">
        <v>53</v>
      </c>
      <c r="B88" s="208" t="s">
        <v>586</v>
      </c>
      <c r="C88" s="210" t="s">
        <v>1098</v>
      </c>
      <c r="D88" s="210" t="s">
        <v>1099</v>
      </c>
      <c r="E88" s="282">
        <v>0.35</v>
      </c>
      <c r="F88" s="224" t="s">
        <v>1064</v>
      </c>
      <c r="G88" s="210"/>
      <c r="H88" s="224" t="s">
        <v>1100</v>
      </c>
      <c r="I88" s="224" t="s">
        <v>1101</v>
      </c>
      <c r="J88" s="301">
        <v>12</v>
      </c>
      <c r="K88" s="220" t="s">
        <v>74</v>
      </c>
      <c r="L88" s="296">
        <v>21</v>
      </c>
      <c r="M88" s="297">
        <v>5</v>
      </c>
      <c r="N88" s="217">
        <f t="shared" si="1"/>
        <v>231525000</v>
      </c>
      <c r="O88" s="257"/>
      <c r="P88" s="257"/>
      <c r="Q88" s="257"/>
      <c r="R88" s="257"/>
      <c r="S88" s="257">
        <v>231525000</v>
      </c>
      <c r="T88" s="257"/>
      <c r="U88" s="257"/>
      <c r="V88" s="257"/>
      <c r="W88" s="257"/>
      <c r="X88" s="257"/>
      <c r="Y88" s="257"/>
      <c r="Z88" s="257"/>
      <c r="AA88" s="257"/>
      <c r="AB88" s="257"/>
      <c r="AC88" s="257"/>
      <c r="AD88" s="257"/>
      <c r="AE88" s="201" t="s">
        <v>1064</v>
      </c>
      <c r="AF88" s="242" t="s">
        <v>593</v>
      </c>
      <c r="AG88" s="198" t="s">
        <v>1102</v>
      </c>
      <c r="AH88" s="198" t="s">
        <v>1103</v>
      </c>
      <c r="AI88" s="302">
        <v>60407</v>
      </c>
      <c r="AJ88" s="222">
        <v>231525</v>
      </c>
      <c r="AK88" s="198" t="s">
        <v>1104</v>
      </c>
      <c r="AL88" s="202" t="s">
        <v>596</v>
      </c>
      <c r="AM88" s="202"/>
      <c r="AN88" s="196" t="s">
        <v>398</v>
      </c>
      <c r="AO88" s="196" t="s">
        <v>398</v>
      </c>
      <c r="AP88" s="196" t="s">
        <v>398</v>
      </c>
      <c r="AQ88" s="196" t="s">
        <v>398</v>
      </c>
      <c r="AR88" s="196" t="s">
        <v>398</v>
      </c>
      <c r="AS88" s="196" t="s">
        <v>398</v>
      </c>
      <c r="AT88" s="196" t="s">
        <v>398</v>
      </c>
      <c r="AU88" s="196" t="s">
        <v>398</v>
      </c>
      <c r="AV88" s="196" t="s">
        <v>398</v>
      </c>
      <c r="AW88" s="196" t="s">
        <v>398</v>
      </c>
      <c r="AX88" s="198" t="s">
        <v>782</v>
      </c>
      <c r="AY88" s="205" t="s">
        <v>1105</v>
      </c>
    </row>
    <row r="89" spans="1:51" ht="409.5" x14ac:dyDescent="0.25">
      <c r="A89" s="224" t="s">
        <v>53</v>
      </c>
      <c r="B89" s="208" t="s">
        <v>586</v>
      </c>
      <c r="C89" s="210"/>
      <c r="D89" s="210"/>
      <c r="E89" s="282"/>
      <c r="F89" s="224" t="s">
        <v>1064</v>
      </c>
      <c r="G89" s="210"/>
      <c r="H89" s="224" t="s">
        <v>1106</v>
      </c>
      <c r="I89" s="224" t="s">
        <v>1107</v>
      </c>
      <c r="J89" s="301">
        <v>12</v>
      </c>
      <c r="K89" s="220" t="s">
        <v>74</v>
      </c>
      <c r="L89" s="296">
        <v>34</v>
      </c>
      <c r="M89" s="297">
        <v>22</v>
      </c>
      <c r="N89" s="217">
        <f t="shared" si="1"/>
        <v>44100000</v>
      </c>
      <c r="O89" s="257"/>
      <c r="P89" s="257"/>
      <c r="Q89" s="257"/>
      <c r="R89" s="257"/>
      <c r="S89" s="257">
        <v>44100000</v>
      </c>
      <c r="T89" s="257"/>
      <c r="U89" s="257"/>
      <c r="V89" s="257"/>
      <c r="W89" s="257"/>
      <c r="X89" s="257"/>
      <c r="Y89" s="257"/>
      <c r="Z89" s="257"/>
      <c r="AA89" s="257"/>
      <c r="AB89" s="257"/>
      <c r="AC89" s="257"/>
      <c r="AD89" s="257"/>
      <c r="AE89" s="201" t="s">
        <v>1064</v>
      </c>
      <c r="AF89" s="242" t="s">
        <v>593</v>
      </c>
      <c r="AG89" s="205" t="s">
        <v>1108</v>
      </c>
      <c r="AH89" s="205" t="s">
        <v>1109</v>
      </c>
      <c r="AI89" s="237">
        <v>68.322999999999993</v>
      </c>
      <c r="AJ89" s="222">
        <v>44100000</v>
      </c>
      <c r="AK89" s="198" t="s">
        <v>1110</v>
      </c>
      <c r="AL89" s="252" t="s">
        <v>398</v>
      </c>
      <c r="AM89" s="252" t="s">
        <v>398</v>
      </c>
      <c r="AN89" s="252" t="s">
        <v>398</v>
      </c>
      <c r="AO89" s="252" t="s">
        <v>398</v>
      </c>
      <c r="AP89" s="252"/>
      <c r="AQ89" s="252"/>
      <c r="AR89" s="252"/>
      <c r="AS89" s="252"/>
      <c r="AT89" s="252"/>
      <c r="AU89" s="252"/>
      <c r="AV89" s="252"/>
      <c r="AW89" s="252"/>
      <c r="AX89" s="198" t="s">
        <v>782</v>
      </c>
      <c r="AY89" s="205" t="s">
        <v>1111</v>
      </c>
    </row>
    <row r="90" spans="1:51" ht="395.25" x14ac:dyDescent="0.25">
      <c r="A90" s="224" t="s">
        <v>53</v>
      </c>
      <c r="B90" s="208" t="s">
        <v>586</v>
      </c>
      <c r="C90" s="210"/>
      <c r="D90" s="210"/>
      <c r="E90" s="282"/>
      <c r="F90" s="224" t="s">
        <v>1064</v>
      </c>
      <c r="G90" s="210"/>
      <c r="H90" s="224" t="s">
        <v>1112</v>
      </c>
      <c r="I90" s="224" t="s">
        <v>1113</v>
      </c>
      <c r="J90" s="207">
        <v>0.75</v>
      </c>
      <c r="K90" s="212" t="s">
        <v>74</v>
      </c>
      <c r="L90" s="207">
        <v>1</v>
      </c>
      <c r="M90" s="200">
        <v>0.40400000000000003</v>
      </c>
      <c r="N90" s="217">
        <f t="shared" si="1"/>
        <v>66150000</v>
      </c>
      <c r="O90" s="257"/>
      <c r="P90" s="257"/>
      <c r="Q90" s="257"/>
      <c r="R90" s="257"/>
      <c r="S90" s="257">
        <v>66150000</v>
      </c>
      <c r="T90" s="257"/>
      <c r="U90" s="257"/>
      <c r="V90" s="257"/>
      <c r="W90" s="257"/>
      <c r="X90" s="257"/>
      <c r="Y90" s="257"/>
      <c r="Z90" s="257"/>
      <c r="AA90" s="257"/>
      <c r="AB90" s="257"/>
      <c r="AC90" s="257"/>
      <c r="AD90" s="257"/>
      <c r="AE90" s="201" t="s">
        <v>1064</v>
      </c>
      <c r="AF90" s="242" t="s">
        <v>593</v>
      </c>
      <c r="AG90" s="196">
        <v>42</v>
      </c>
      <c r="AH90" s="198" t="s">
        <v>1114</v>
      </c>
      <c r="AI90" s="237">
        <v>1415933</v>
      </c>
      <c r="AJ90" s="217">
        <v>66150</v>
      </c>
      <c r="AK90" s="198" t="s">
        <v>1115</v>
      </c>
      <c r="AL90" s="196" t="s">
        <v>398</v>
      </c>
      <c r="AM90" s="196" t="s">
        <v>398</v>
      </c>
      <c r="AN90" s="196" t="s">
        <v>398</v>
      </c>
      <c r="AO90" s="196" t="s">
        <v>398</v>
      </c>
      <c r="AP90" s="196" t="s">
        <v>398</v>
      </c>
      <c r="AQ90" s="196" t="s">
        <v>398</v>
      </c>
      <c r="AR90" s="196" t="s">
        <v>398</v>
      </c>
      <c r="AS90" s="196" t="s">
        <v>398</v>
      </c>
      <c r="AT90" s="196" t="s">
        <v>398</v>
      </c>
      <c r="AU90" s="196" t="s">
        <v>398</v>
      </c>
      <c r="AV90" s="196" t="s">
        <v>398</v>
      </c>
      <c r="AW90" s="196" t="s">
        <v>398</v>
      </c>
      <c r="AX90" s="198" t="s">
        <v>782</v>
      </c>
      <c r="AY90" s="205" t="s">
        <v>1116</v>
      </c>
    </row>
    <row r="91" spans="1:51" ht="318.75" x14ac:dyDescent="0.25">
      <c r="A91" s="224" t="s">
        <v>53</v>
      </c>
      <c r="B91" s="208" t="s">
        <v>586</v>
      </c>
      <c r="C91" s="210"/>
      <c r="D91" s="210"/>
      <c r="E91" s="282"/>
      <c r="F91" s="224" t="s">
        <v>1064</v>
      </c>
      <c r="G91" s="210"/>
      <c r="H91" s="224" t="s">
        <v>1117</v>
      </c>
      <c r="I91" s="224" t="s">
        <v>1118</v>
      </c>
      <c r="J91" s="207">
        <v>0.75</v>
      </c>
      <c r="K91" s="212" t="s">
        <v>74</v>
      </c>
      <c r="L91" s="207">
        <v>1</v>
      </c>
      <c r="M91" s="303">
        <v>0.3125</v>
      </c>
      <c r="N91" s="217">
        <f t="shared" si="1"/>
        <v>26250000</v>
      </c>
      <c r="O91" s="257"/>
      <c r="P91" s="257">
        <v>26250000</v>
      </c>
      <c r="Q91" s="257"/>
      <c r="R91" s="257"/>
      <c r="S91" s="257"/>
      <c r="T91" s="257"/>
      <c r="U91" s="257"/>
      <c r="V91" s="257"/>
      <c r="W91" s="257"/>
      <c r="X91" s="257"/>
      <c r="Y91" s="257"/>
      <c r="Z91" s="257"/>
      <c r="AA91" s="257"/>
      <c r="AB91" s="257"/>
      <c r="AC91" s="257"/>
      <c r="AD91" s="257"/>
      <c r="AE91" s="201" t="s">
        <v>1064</v>
      </c>
      <c r="AF91" s="242" t="s">
        <v>593</v>
      </c>
      <c r="AG91" s="196">
        <v>42</v>
      </c>
      <c r="AH91" s="198" t="s">
        <v>1114</v>
      </c>
      <c r="AI91" s="237">
        <v>187320</v>
      </c>
      <c r="AJ91" s="222">
        <v>26250</v>
      </c>
      <c r="AK91" s="223" t="s">
        <v>1119</v>
      </c>
      <c r="AL91" s="196" t="s">
        <v>398</v>
      </c>
      <c r="AM91" s="196" t="s">
        <v>398</v>
      </c>
      <c r="AN91" s="196" t="s">
        <v>398</v>
      </c>
      <c r="AO91" s="196" t="s">
        <v>398</v>
      </c>
      <c r="AP91" s="196" t="s">
        <v>398</v>
      </c>
      <c r="AQ91" s="196" t="s">
        <v>398</v>
      </c>
      <c r="AR91" s="196" t="s">
        <v>398</v>
      </c>
      <c r="AS91" s="196" t="s">
        <v>398</v>
      </c>
      <c r="AT91" s="196" t="s">
        <v>398</v>
      </c>
      <c r="AU91" s="196" t="s">
        <v>398</v>
      </c>
      <c r="AV91" s="196" t="s">
        <v>398</v>
      </c>
      <c r="AW91" s="196" t="s">
        <v>398</v>
      </c>
      <c r="AX91" s="240" t="s">
        <v>1120</v>
      </c>
      <c r="AY91" s="221" t="s">
        <v>1121</v>
      </c>
    </row>
    <row r="92" spans="1:51" ht="255" x14ac:dyDescent="0.25">
      <c r="A92" s="224" t="s">
        <v>53</v>
      </c>
      <c r="B92" s="208" t="s">
        <v>586</v>
      </c>
      <c r="C92" s="210"/>
      <c r="D92" s="210"/>
      <c r="E92" s="282"/>
      <c r="F92" s="224" t="s">
        <v>1064</v>
      </c>
      <c r="G92" s="210"/>
      <c r="H92" s="224" t="s">
        <v>1122</v>
      </c>
      <c r="I92" s="224" t="s">
        <v>1123</v>
      </c>
      <c r="J92" s="207">
        <v>0</v>
      </c>
      <c r="K92" s="212" t="s">
        <v>74</v>
      </c>
      <c r="L92" s="296">
        <v>5</v>
      </c>
      <c r="M92" s="297">
        <v>3</v>
      </c>
      <c r="N92" s="217">
        <f t="shared" si="1"/>
        <v>44100000</v>
      </c>
      <c r="O92" s="257"/>
      <c r="P92" s="257"/>
      <c r="Q92" s="257"/>
      <c r="R92" s="257"/>
      <c r="S92" s="257">
        <v>44100000</v>
      </c>
      <c r="T92" s="257"/>
      <c r="U92" s="257"/>
      <c r="V92" s="257"/>
      <c r="W92" s="257"/>
      <c r="X92" s="257"/>
      <c r="Y92" s="257"/>
      <c r="Z92" s="257"/>
      <c r="AA92" s="257"/>
      <c r="AB92" s="257"/>
      <c r="AC92" s="257"/>
      <c r="AD92" s="257"/>
      <c r="AE92" s="201" t="s">
        <v>1064</v>
      </c>
      <c r="AF92" s="242" t="s">
        <v>593</v>
      </c>
      <c r="AG92" s="198" t="s">
        <v>1124</v>
      </c>
      <c r="AH92" s="198" t="s">
        <v>1125</v>
      </c>
      <c r="AI92" s="251" t="s">
        <v>1126</v>
      </c>
      <c r="AJ92" s="250">
        <v>44100</v>
      </c>
      <c r="AK92" s="202" t="s">
        <v>1127</v>
      </c>
      <c r="AL92" s="242" t="s">
        <v>596</v>
      </c>
      <c r="AM92" s="242"/>
      <c r="AN92" s="196" t="s">
        <v>398</v>
      </c>
      <c r="AO92" s="196" t="s">
        <v>398</v>
      </c>
      <c r="AP92" s="196" t="s">
        <v>398</v>
      </c>
      <c r="AQ92" s="196" t="s">
        <v>398</v>
      </c>
      <c r="AR92" s="196" t="s">
        <v>398</v>
      </c>
      <c r="AS92" s="196" t="s">
        <v>398</v>
      </c>
      <c r="AT92" s="196" t="s">
        <v>398</v>
      </c>
      <c r="AU92" s="196" t="s">
        <v>398</v>
      </c>
      <c r="AV92" s="196" t="s">
        <v>398</v>
      </c>
      <c r="AW92" s="196" t="s">
        <v>398</v>
      </c>
      <c r="AX92" s="198" t="s">
        <v>1128</v>
      </c>
      <c r="AY92" s="223" t="s">
        <v>1129</v>
      </c>
    </row>
    <row r="93" spans="1:51" ht="369.75" x14ac:dyDescent="0.25">
      <c r="A93" s="224" t="s">
        <v>53</v>
      </c>
      <c r="B93" s="208" t="s">
        <v>586</v>
      </c>
      <c r="C93" s="210"/>
      <c r="D93" s="210"/>
      <c r="E93" s="282"/>
      <c r="F93" s="224" t="s">
        <v>1064</v>
      </c>
      <c r="G93" s="210"/>
      <c r="H93" s="224" t="s">
        <v>1130</v>
      </c>
      <c r="I93" s="224" t="s">
        <v>1131</v>
      </c>
      <c r="J93" s="207">
        <v>0.85</v>
      </c>
      <c r="K93" s="212" t="s">
        <v>61</v>
      </c>
      <c r="L93" s="207">
        <v>1</v>
      </c>
      <c r="M93" s="200">
        <v>1</v>
      </c>
      <c r="N93" s="217">
        <f t="shared" si="1"/>
        <v>26250000</v>
      </c>
      <c r="O93" s="257"/>
      <c r="P93" s="257">
        <v>26250000</v>
      </c>
      <c r="Q93" s="257"/>
      <c r="R93" s="257"/>
      <c r="S93" s="257"/>
      <c r="T93" s="257"/>
      <c r="U93" s="257"/>
      <c r="V93" s="257"/>
      <c r="W93" s="257"/>
      <c r="X93" s="257"/>
      <c r="Y93" s="257"/>
      <c r="Z93" s="257"/>
      <c r="AA93" s="257"/>
      <c r="AB93" s="257"/>
      <c r="AC93" s="257"/>
      <c r="AD93" s="257"/>
      <c r="AE93" s="201" t="s">
        <v>1064</v>
      </c>
      <c r="AF93" s="242" t="s">
        <v>593</v>
      </c>
      <c r="AG93" s="242" t="s">
        <v>1132</v>
      </c>
      <c r="AH93" s="223" t="s">
        <v>1133</v>
      </c>
      <c r="AI93" s="237">
        <v>25000</v>
      </c>
      <c r="AJ93" s="222">
        <v>26250</v>
      </c>
      <c r="AK93" s="223" t="s">
        <v>1134</v>
      </c>
      <c r="AL93" s="196" t="s">
        <v>398</v>
      </c>
      <c r="AM93" s="196" t="s">
        <v>398</v>
      </c>
      <c r="AN93" s="196" t="s">
        <v>398</v>
      </c>
      <c r="AO93" s="196" t="s">
        <v>398</v>
      </c>
      <c r="AP93" s="196" t="s">
        <v>398</v>
      </c>
      <c r="AQ93" s="196" t="s">
        <v>398</v>
      </c>
      <c r="AR93" s="196" t="s">
        <v>398</v>
      </c>
      <c r="AS93" s="196" t="s">
        <v>398</v>
      </c>
      <c r="AT93" s="196" t="s">
        <v>398</v>
      </c>
      <c r="AU93" s="196" t="s">
        <v>398</v>
      </c>
      <c r="AV93" s="196" t="s">
        <v>398</v>
      </c>
      <c r="AW93" s="196" t="s">
        <v>398</v>
      </c>
      <c r="AX93" s="198" t="s">
        <v>1135</v>
      </c>
      <c r="AY93" s="223" t="s">
        <v>1136</v>
      </c>
    </row>
    <row r="94" spans="1:51" ht="140.25" x14ac:dyDescent="0.25">
      <c r="A94" s="224" t="s">
        <v>53</v>
      </c>
      <c r="B94" s="208" t="s">
        <v>586</v>
      </c>
      <c r="C94" s="210" t="s">
        <v>1137</v>
      </c>
      <c r="D94" s="210" t="s">
        <v>1138</v>
      </c>
      <c r="E94" s="282" t="s">
        <v>1139</v>
      </c>
      <c r="F94" s="224" t="s">
        <v>1064</v>
      </c>
      <c r="G94" s="210"/>
      <c r="H94" s="224" t="s">
        <v>1140</v>
      </c>
      <c r="I94" s="224" t="s">
        <v>1141</v>
      </c>
      <c r="J94" s="207">
        <v>0</v>
      </c>
      <c r="K94" s="212" t="s">
        <v>61</v>
      </c>
      <c r="L94" s="296">
        <v>0</v>
      </c>
      <c r="M94" s="199">
        <v>0</v>
      </c>
      <c r="N94" s="217">
        <f t="shared" si="1"/>
        <v>11025000</v>
      </c>
      <c r="O94" s="257"/>
      <c r="P94" s="257"/>
      <c r="Q94" s="257"/>
      <c r="R94" s="257"/>
      <c r="S94" s="257">
        <v>11025000</v>
      </c>
      <c r="T94" s="257"/>
      <c r="U94" s="257"/>
      <c r="V94" s="257"/>
      <c r="W94" s="257"/>
      <c r="X94" s="257"/>
      <c r="Y94" s="257"/>
      <c r="Z94" s="257"/>
      <c r="AA94" s="257"/>
      <c r="AB94" s="257"/>
      <c r="AC94" s="257"/>
      <c r="AD94" s="257"/>
      <c r="AE94" s="201" t="s">
        <v>1064</v>
      </c>
      <c r="AF94" s="242" t="s">
        <v>593</v>
      </c>
      <c r="AG94" s="196">
        <v>42</v>
      </c>
      <c r="AH94" s="198" t="s">
        <v>1142</v>
      </c>
      <c r="AI94" s="251" t="s">
        <v>1143</v>
      </c>
      <c r="AJ94" s="222">
        <v>11025</v>
      </c>
      <c r="AK94" s="198" t="s">
        <v>1144</v>
      </c>
      <c r="AL94" s="242" t="s">
        <v>596</v>
      </c>
      <c r="AM94" s="196" t="s">
        <v>66</v>
      </c>
      <c r="AN94" s="196" t="s">
        <v>66</v>
      </c>
      <c r="AO94" s="196" t="s">
        <v>66</v>
      </c>
      <c r="AP94" s="196" t="s">
        <v>66</v>
      </c>
      <c r="AQ94" s="196" t="s">
        <v>66</v>
      </c>
      <c r="AR94" s="196" t="s">
        <v>66</v>
      </c>
      <c r="AS94" s="196" t="s">
        <v>66</v>
      </c>
      <c r="AT94" s="196" t="s">
        <v>66</v>
      </c>
      <c r="AU94" s="196" t="s">
        <v>66</v>
      </c>
      <c r="AV94" s="196" t="s">
        <v>66</v>
      </c>
      <c r="AW94" s="196" t="s">
        <v>66</v>
      </c>
      <c r="AX94" s="198" t="s">
        <v>1145</v>
      </c>
      <c r="AY94" s="223" t="s">
        <v>1146</v>
      </c>
    </row>
    <row r="95" spans="1:51" ht="409.5" x14ac:dyDescent="0.25">
      <c r="A95" s="224" t="s">
        <v>53</v>
      </c>
      <c r="B95" s="208" t="s">
        <v>586</v>
      </c>
      <c r="C95" s="210"/>
      <c r="D95" s="210"/>
      <c r="E95" s="282"/>
      <c r="F95" s="224" t="s">
        <v>1064</v>
      </c>
      <c r="G95" s="210"/>
      <c r="H95" s="224" t="s">
        <v>1147</v>
      </c>
      <c r="I95" s="224" t="s">
        <v>1148</v>
      </c>
      <c r="J95" s="207">
        <v>0.14000000000000001</v>
      </c>
      <c r="K95" s="212" t="s">
        <v>74</v>
      </c>
      <c r="L95" s="207">
        <v>0.8</v>
      </c>
      <c r="M95" s="200">
        <v>0.22</v>
      </c>
      <c r="N95" s="217">
        <f t="shared" si="1"/>
        <v>33075000</v>
      </c>
      <c r="O95" s="257"/>
      <c r="P95" s="257"/>
      <c r="Q95" s="257"/>
      <c r="R95" s="257"/>
      <c r="S95" s="257">
        <v>33075000</v>
      </c>
      <c r="T95" s="257"/>
      <c r="U95" s="257"/>
      <c r="V95" s="257"/>
      <c r="W95" s="257"/>
      <c r="X95" s="257"/>
      <c r="Y95" s="257"/>
      <c r="Z95" s="257"/>
      <c r="AA95" s="257"/>
      <c r="AB95" s="257"/>
      <c r="AC95" s="257"/>
      <c r="AD95" s="257"/>
      <c r="AE95" s="201" t="s">
        <v>1064</v>
      </c>
      <c r="AF95" s="242" t="s">
        <v>593</v>
      </c>
      <c r="AG95" s="198" t="s">
        <v>1149</v>
      </c>
      <c r="AH95" s="198" t="s">
        <v>1150</v>
      </c>
      <c r="AI95" s="237">
        <v>36720</v>
      </c>
      <c r="AJ95" s="222">
        <v>33075</v>
      </c>
      <c r="AK95" s="198" t="s">
        <v>1151</v>
      </c>
      <c r="AL95" s="242" t="s">
        <v>596</v>
      </c>
      <c r="AM95" s="242"/>
      <c r="AN95" s="242"/>
      <c r="AO95" s="196" t="s">
        <v>66</v>
      </c>
      <c r="AP95" s="196" t="s">
        <v>66</v>
      </c>
      <c r="AQ95" s="196" t="s">
        <v>66</v>
      </c>
      <c r="AR95" s="196" t="s">
        <v>66</v>
      </c>
      <c r="AS95" s="196" t="s">
        <v>66</v>
      </c>
      <c r="AT95" s="196" t="s">
        <v>66</v>
      </c>
      <c r="AU95" s="196" t="s">
        <v>66</v>
      </c>
      <c r="AV95" s="196" t="s">
        <v>66</v>
      </c>
      <c r="AW95" s="196" t="s">
        <v>66</v>
      </c>
      <c r="AX95" s="198" t="s">
        <v>782</v>
      </c>
      <c r="AY95" s="223" t="s">
        <v>1152</v>
      </c>
    </row>
    <row r="96" spans="1:51" ht="229.5" x14ac:dyDescent="0.25">
      <c r="A96" s="224" t="s">
        <v>53</v>
      </c>
      <c r="B96" s="208" t="s">
        <v>586</v>
      </c>
      <c r="C96" s="210"/>
      <c r="D96" s="210"/>
      <c r="E96" s="282"/>
      <c r="F96" s="224" t="s">
        <v>1064</v>
      </c>
      <c r="G96" s="210"/>
      <c r="H96" s="224" t="s">
        <v>1153</v>
      </c>
      <c r="I96" s="224" t="s">
        <v>1154</v>
      </c>
      <c r="J96" s="301">
        <v>42</v>
      </c>
      <c r="K96" s="212" t="s">
        <v>74</v>
      </c>
      <c r="L96" s="296">
        <v>42</v>
      </c>
      <c r="M96" s="297">
        <v>10</v>
      </c>
      <c r="N96" s="217">
        <f t="shared" si="1"/>
        <v>22050000</v>
      </c>
      <c r="O96" s="257"/>
      <c r="P96" s="257"/>
      <c r="Q96" s="257"/>
      <c r="R96" s="257"/>
      <c r="S96" s="257">
        <v>22050000</v>
      </c>
      <c r="T96" s="257"/>
      <c r="U96" s="257"/>
      <c r="V96" s="257"/>
      <c r="W96" s="257"/>
      <c r="X96" s="257"/>
      <c r="Y96" s="257"/>
      <c r="Z96" s="257"/>
      <c r="AA96" s="257"/>
      <c r="AB96" s="257"/>
      <c r="AC96" s="257"/>
      <c r="AD96" s="257"/>
      <c r="AE96" s="201" t="s">
        <v>1064</v>
      </c>
      <c r="AF96" s="242" t="s">
        <v>593</v>
      </c>
      <c r="AG96" s="198" t="s">
        <v>1155</v>
      </c>
      <c r="AH96" s="198" t="s">
        <v>1156</v>
      </c>
      <c r="AI96" s="237">
        <v>17645</v>
      </c>
      <c r="AJ96" s="222">
        <v>22050</v>
      </c>
      <c r="AK96" s="198" t="s">
        <v>1157</v>
      </c>
      <c r="AL96" s="242" t="s">
        <v>596</v>
      </c>
      <c r="AM96" s="242"/>
      <c r="AN96" s="242"/>
      <c r="AO96" s="196" t="s">
        <v>66</v>
      </c>
      <c r="AP96" s="196" t="s">
        <v>66</v>
      </c>
      <c r="AQ96" s="196" t="s">
        <v>66</v>
      </c>
      <c r="AR96" s="196" t="s">
        <v>66</v>
      </c>
      <c r="AS96" s="196" t="s">
        <v>66</v>
      </c>
      <c r="AT96" s="196" t="s">
        <v>66</v>
      </c>
      <c r="AU96" s="196" t="s">
        <v>66</v>
      </c>
      <c r="AV96" s="196" t="s">
        <v>66</v>
      </c>
      <c r="AW96" s="196" t="s">
        <v>66</v>
      </c>
      <c r="AX96" s="198" t="s">
        <v>782</v>
      </c>
      <c r="AY96" s="223" t="s">
        <v>1158</v>
      </c>
    </row>
    <row r="97" spans="1:51" ht="229.5" x14ac:dyDescent="0.25">
      <c r="A97" s="224" t="s">
        <v>53</v>
      </c>
      <c r="B97" s="208" t="s">
        <v>586</v>
      </c>
      <c r="C97" s="210"/>
      <c r="D97" s="210"/>
      <c r="E97" s="282"/>
      <c r="F97" s="224" t="s">
        <v>1064</v>
      </c>
      <c r="G97" s="210"/>
      <c r="H97" s="224" t="s">
        <v>1159</v>
      </c>
      <c r="I97" s="224" t="s">
        <v>1160</v>
      </c>
      <c r="J97" s="301">
        <v>42</v>
      </c>
      <c r="K97" s="212" t="s">
        <v>74</v>
      </c>
      <c r="L97" s="296">
        <v>42</v>
      </c>
      <c r="M97" s="297">
        <v>10</v>
      </c>
      <c r="N97" s="217">
        <f t="shared" si="1"/>
        <v>22050000</v>
      </c>
      <c r="O97" s="257"/>
      <c r="P97" s="257"/>
      <c r="Q97" s="257"/>
      <c r="R97" s="257"/>
      <c r="S97" s="257">
        <v>22050000</v>
      </c>
      <c r="T97" s="257"/>
      <c r="U97" s="257"/>
      <c r="V97" s="257"/>
      <c r="W97" s="257"/>
      <c r="X97" s="257"/>
      <c r="Y97" s="257"/>
      <c r="Z97" s="257"/>
      <c r="AA97" s="257"/>
      <c r="AB97" s="257"/>
      <c r="AC97" s="257"/>
      <c r="AD97" s="257"/>
      <c r="AE97" s="201" t="s">
        <v>1064</v>
      </c>
      <c r="AF97" s="242" t="s">
        <v>593</v>
      </c>
      <c r="AG97" s="198" t="s">
        <v>1161</v>
      </c>
      <c r="AH97" s="198" t="s">
        <v>1162</v>
      </c>
      <c r="AI97" s="237">
        <v>23009</v>
      </c>
      <c r="AJ97" s="222">
        <v>22050</v>
      </c>
      <c r="AK97" s="198" t="s">
        <v>1163</v>
      </c>
      <c r="AL97" s="242" t="s">
        <v>596</v>
      </c>
      <c r="AM97" s="242"/>
      <c r="AN97" s="242"/>
      <c r="AO97" s="196" t="s">
        <v>66</v>
      </c>
      <c r="AP97" s="196" t="s">
        <v>66</v>
      </c>
      <c r="AQ97" s="196" t="s">
        <v>66</v>
      </c>
      <c r="AR97" s="196" t="s">
        <v>66</v>
      </c>
      <c r="AS97" s="196" t="s">
        <v>66</v>
      </c>
      <c r="AT97" s="196" t="s">
        <v>66</v>
      </c>
      <c r="AU97" s="196" t="s">
        <v>66</v>
      </c>
      <c r="AV97" s="196" t="s">
        <v>66</v>
      </c>
      <c r="AW97" s="196" t="s">
        <v>66</v>
      </c>
      <c r="AX97" s="198" t="s">
        <v>782</v>
      </c>
      <c r="AY97" s="223" t="s">
        <v>1164</v>
      </c>
    </row>
    <row r="98" spans="1:51" ht="242.25" x14ac:dyDescent="0.25">
      <c r="A98" s="224" t="s">
        <v>53</v>
      </c>
      <c r="B98" s="208" t="s">
        <v>586</v>
      </c>
      <c r="C98" s="210"/>
      <c r="D98" s="210"/>
      <c r="E98" s="282"/>
      <c r="F98" s="224" t="s">
        <v>1064</v>
      </c>
      <c r="G98" s="210"/>
      <c r="H98" s="224" t="s">
        <v>1165</v>
      </c>
      <c r="I98" s="224" t="s">
        <v>1166</v>
      </c>
      <c r="J98" s="301">
        <v>42</v>
      </c>
      <c r="K98" s="212" t="s">
        <v>74</v>
      </c>
      <c r="L98" s="296">
        <v>42</v>
      </c>
      <c r="M98" s="297">
        <v>10</v>
      </c>
      <c r="N98" s="217">
        <f t="shared" si="1"/>
        <v>22050000</v>
      </c>
      <c r="O98" s="257"/>
      <c r="P98" s="257"/>
      <c r="Q98" s="257"/>
      <c r="R98" s="257"/>
      <c r="S98" s="257">
        <v>22050000</v>
      </c>
      <c r="T98" s="257"/>
      <c r="U98" s="257"/>
      <c r="V98" s="257"/>
      <c r="W98" s="257"/>
      <c r="X98" s="257"/>
      <c r="Y98" s="257"/>
      <c r="Z98" s="257"/>
      <c r="AA98" s="257"/>
      <c r="AB98" s="257"/>
      <c r="AC98" s="257"/>
      <c r="AD98" s="257"/>
      <c r="AE98" s="201" t="s">
        <v>1064</v>
      </c>
      <c r="AF98" s="242" t="s">
        <v>593</v>
      </c>
      <c r="AG98" s="198" t="s">
        <v>1167</v>
      </c>
      <c r="AH98" s="198" t="s">
        <v>1168</v>
      </c>
      <c r="AI98" s="237">
        <v>27390</v>
      </c>
      <c r="AJ98" s="222">
        <v>22050</v>
      </c>
      <c r="AK98" s="198" t="s">
        <v>1169</v>
      </c>
      <c r="AL98" s="242" t="s">
        <v>596</v>
      </c>
      <c r="AM98" s="242"/>
      <c r="AN98" s="242"/>
      <c r="AO98" s="196" t="s">
        <v>66</v>
      </c>
      <c r="AP98" s="196" t="s">
        <v>66</v>
      </c>
      <c r="AQ98" s="196" t="s">
        <v>66</v>
      </c>
      <c r="AR98" s="196" t="s">
        <v>66</v>
      </c>
      <c r="AS98" s="196" t="s">
        <v>66</v>
      </c>
      <c r="AT98" s="196" t="s">
        <v>66</v>
      </c>
      <c r="AU98" s="196" t="s">
        <v>66</v>
      </c>
      <c r="AV98" s="196" t="s">
        <v>66</v>
      </c>
      <c r="AW98" s="196" t="s">
        <v>66</v>
      </c>
      <c r="AX98" s="198" t="s">
        <v>782</v>
      </c>
      <c r="AY98" s="223" t="s">
        <v>1170</v>
      </c>
    </row>
    <row r="99" spans="1:51" ht="369.75" x14ac:dyDescent="0.25">
      <c r="A99" s="224" t="s">
        <v>53</v>
      </c>
      <c r="B99" s="208" t="s">
        <v>586</v>
      </c>
      <c r="C99" s="210"/>
      <c r="D99" s="210"/>
      <c r="E99" s="282"/>
      <c r="F99" s="224" t="s">
        <v>1064</v>
      </c>
      <c r="G99" s="210"/>
      <c r="H99" s="224" t="s">
        <v>1171</v>
      </c>
      <c r="I99" s="224" t="s">
        <v>1172</v>
      </c>
      <c r="J99" s="207">
        <v>0</v>
      </c>
      <c r="K99" s="212" t="s">
        <v>74</v>
      </c>
      <c r="L99" s="296">
        <v>42</v>
      </c>
      <c r="M99" s="297">
        <v>10</v>
      </c>
      <c r="N99" s="217">
        <f t="shared" si="1"/>
        <v>66150000</v>
      </c>
      <c r="O99" s="257"/>
      <c r="P99" s="257"/>
      <c r="Q99" s="257"/>
      <c r="R99" s="257"/>
      <c r="S99" s="257">
        <v>66150000</v>
      </c>
      <c r="T99" s="257"/>
      <c r="U99" s="257"/>
      <c r="V99" s="257"/>
      <c r="W99" s="257"/>
      <c r="X99" s="257"/>
      <c r="Y99" s="257"/>
      <c r="Z99" s="257"/>
      <c r="AA99" s="257"/>
      <c r="AB99" s="257"/>
      <c r="AC99" s="257"/>
      <c r="AD99" s="257"/>
      <c r="AE99" s="201" t="s">
        <v>1064</v>
      </c>
      <c r="AF99" s="242" t="s">
        <v>593</v>
      </c>
      <c r="AG99" s="198" t="s">
        <v>1173</v>
      </c>
      <c r="AH99" s="300" t="s">
        <v>1174</v>
      </c>
      <c r="AI99" s="237">
        <v>98840</v>
      </c>
      <c r="AJ99" s="222">
        <v>66150</v>
      </c>
      <c r="AK99" s="198" t="s">
        <v>1175</v>
      </c>
      <c r="AL99" s="242" t="s">
        <v>596</v>
      </c>
      <c r="AM99" s="242"/>
      <c r="AN99" s="242"/>
      <c r="AO99" s="196" t="s">
        <v>66</v>
      </c>
      <c r="AP99" s="196" t="s">
        <v>66</v>
      </c>
      <c r="AQ99" s="196" t="s">
        <v>66</v>
      </c>
      <c r="AR99" s="196" t="s">
        <v>66</v>
      </c>
      <c r="AS99" s="196" t="s">
        <v>66</v>
      </c>
      <c r="AT99" s="196" t="s">
        <v>66</v>
      </c>
      <c r="AU99" s="196" t="s">
        <v>66</v>
      </c>
      <c r="AV99" s="196" t="s">
        <v>66</v>
      </c>
      <c r="AW99" s="196" t="s">
        <v>66</v>
      </c>
      <c r="AX99" s="198" t="s">
        <v>782</v>
      </c>
      <c r="AY99" s="304" t="s">
        <v>1176</v>
      </c>
    </row>
    <row r="100" spans="1:51" ht="318.75" x14ac:dyDescent="0.25">
      <c r="A100" s="224" t="s">
        <v>53</v>
      </c>
      <c r="B100" s="208" t="s">
        <v>586</v>
      </c>
      <c r="C100" s="210"/>
      <c r="D100" s="210"/>
      <c r="E100" s="282"/>
      <c r="F100" s="224" t="s">
        <v>1064</v>
      </c>
      <c r="G100" s="210"/>
      <c r="H100" s="224" t="s">
        <v>1177</v>
      </c>
      <c r="I100" s="224" t="s">
        <v>1178</v>
      </c>
      <c r="J100" s="207">
        <v>0</v>
      </c>
      <c r="K100" s="212" t="s">
        <v>74</v>
      </c>
      <c r="L100" s="207">
        <v>1</v>
      </c>
      <c r="M100" s="200">
        <v>0.55000000000000004</v>
      </c>
      <c r="N100" s="217">
        <f t="shared" si="1"/>
        <v>22050000</v>
      </c>
      <c r="O100" s="257"/>
      <c r="P100" s="257"/>
      <c r="Q100" s="257"/>
      <c r="R100" s="257"/>
      <c r="S100" s="257">
        <v>22050000</v>
      </c>
      <c r="T100" s="257"/>
      <c r="U100" s="257"/>
      <c r="V100" s="257"/>
      <c r="W100" s="257"/>
      <c r="X100" s="257"/>
      <c r="Y100" s="257"/>
      <c r="Z100" s="257"/>
      <c r="AA100" s="257"/>
      <c r="AB100" s="257"/>
      <c r="AC100" s="257"/>
      <c r="AD100" s="257"/>
      <c r="AE100" s="201" t="s">
        <v>1064</v>
      </c>
      <c r="AF100" s="242" t="s">
        <v>593</v>
      </c>
      <c r="AG100" s="196">
        <v>42</v>
      </c>
      <c r="AH100" s="198" t="s">
        <v>1114</v>
      </c>
      <c r="AI100" s="237">
        <v>1415933</v>
      </c>
      <c r="AJ100" s="217">
        <v>22050</v>
      </c>
      <c r="AK100" s="198" t="s">
        <v>1179</v>
      </c>
      <c r="AL100" s="196" t="s">
        <v>398</v>
      </c>
      <c r="AM100" s="196" t="s">
        <v>398</v>
      </c>
      <c r="AN100" s="196" t="s">
        <v>398</v>
      </c>
      <c r="AO100" s="196" t="s">
        <v>398</v>
      </c>
      <c r="AP100" s="196" t="s">
        <v>398</v>
      </c>
      <c r="AQ100" s="196" t="s">
        <v>398</v>
      </c>
      <c r="AR100" s="196" t="s">
        <v>398</v>
      </c>
      <c r="AS100" s="196" t="s">
        <v>398</v>
      </c>
      <c r="AT100" s="196" t="s">
        <v>398</v>
      </c>
      <c r="AU100" s="196" t="s">
        <v>398</v>
      </c>
      <c r="AV100" s="196" t="s">
        <v>398</v>
      </c>
      <c r="AW100" s="196" t="s">
        <v>398</v>
      </c>
      <c r="AX100" s="198" t="s">
        <v>782</v>
      </c>
      <c r="AY100" s="224" t="s">
        <v>1121</v>
      </c>
    </row>
    <row r="101" spans="1:51" ht="409.5" x14ac:dyDescent="0.25">
      <c r="A101" s="224" t="s">
        <v>53</v>
      </c>
      <c r="B101" s="208" t="s">
        <v>586</v>
      </c>
      <c r="C101" s="208" t="s">
        <v>1180</v>
      </c>
      <c r="D101" s="208" t="s">
        <v>1181</v>
      </c>
      <c r="E101" s="203">
        <v>1</v>
      </c>
      <c r="F101" s="224" t="s">
        <v>1182</v>
      </c>
      <c r="G101" s="210" t="s">
        <v>1183</v>
      </c>
      <c r="H101" s="224" t="s">
        <v>1184</v>
      </c>
      <c r="I101" s="224" t="s">
        <v>1185</v>
      </c>
      <c r="J101" s="207">
        <v>1</v>
      </c>
      <c r="K101" s="212" t="s">
        <v>61</v>
      </c>
      <c r="L101" s="207">
        <v>1</v>
      </c>
      <c r="M101" s="200">
        <v>1</v>
      </c>
      <c r="N101" s="217">
        <f t="shared" si="1"/>
        <v>438829650</v>
      </c>
      <c r="O101" s="257"/>
      <c r="P101" s="257"/>
      <c r="Q101" s="257"/>
      <c r="R101" s="257"/>
      <c r="S101" s="257">
        <v>438829650</v>
      </c>
      <c r="T101" s="257"/>
      <c r="U101" s="257"/>
      <c r="V101" s="257"/>
      <c r="W101" s="257"/>
      <c r="X101" s="257"/>
      <c r="Y101" s="257"/>
      <c r="Z101" s="257"/>
      <c r="AA101" s="257"/>
      <c r="AB101" s="257"/>
      <c r="AC101" s="257"/>
      <c r="AD101" s="257"/>
      <c r="AE101" s="201" t="s">
        <v>1182</v>
      </c>
      <c r="AF101" s="202" t="s">
        <v>593</v>
      </c>
      <c r="AG101" s="252">
        <v>42</v>
      </c>
      <c r="AH101" s="205" t="s">
        <v>1186</v>
      </c>
      <c r="AI101" s="253">
        <v>1404205</v>
      </c>
      <c r="AJ101" s="225">
        <v>438829.65</v>
      </c>
      <c r="AK101" s="198" t="s">
        <v>1187</v>
      </c>
      <c r="AL101" s="305" t="s">
        <v>398</v>
      </c>
      <c r="AM101" s="305" t="s">
        <v>398</v>
      </c>
      <c r="AN101" s="305" t="s">
        <v>398</v>
      </c>
      <c r="AO101" s="305" t="s">
        <v>398</v>
      </c>
      <c r="AP101" s="305" t="s">
        <v>398</v>
      </c>
      <c r="AQ101" s="305" t="s">
        <v>398</v>
      </c>
      <c r="AR101" s="305" t="s">
        <v>398</v>
      </c>
      <c r="AS101" s="305" t="s">
        <v>398</v>
      </c>
      <c r="AT101" s="305" t="s">
        <v>398</v>
      </c>
      <c r="AU101" s="305" t="s">
        <v>398</v>
      </c>
      <c r="AV101" s="305" t="s">
        <v>398</v>
      </c>
      <c r="AW101" s="305" t="s">
        <v>398</v>
      </c>
      <c r="AX101" s="259" t="s">
        <v>1188</v>
      </c>
      <c r="AY101" s="306" t="s">
        <v>1189</v>
      </c>
    </row>
    <row r="102" spans="1:51" ht="409.5" x14ac:dyDescent="0.25">
      <c r="A102" s="224" t="s">
        <v>53</v>
      </c>
      <c r="B102" s="208" t="s">
        <v>586</v>
      </c>
      <c r="C102" s="208" t="s">
        <v>1190</v>
      </c>
      <c r="D102" s="208" t="s">
        <v>1191</v>
      </c>
      <c r="E102" s="203">
        <v>0</v>
      </c>
      <c r="F102" s="224" t="s">
        <v>1182</v>
      </c>
      <c r="G102" s="210"/>
      <c r="H102" s="224" t="s">
        <v>1192</v>
      </c>
      <c r="I102" s="224" t="s">
        <v>1193</v>
      </c>
      <c r="J102" s="207">
        <v>0</v>
      </c>
      <c r="K102" s="212" t="s">
        <v>74</v>
      </c>
      <c r="L102" s="207">
        <v>0.5</v>
      </c>
      <c r="M102" s="200">
        <v>0.24</v>
      </c>
      <c r="N102" s="217">
        <f t="shared" si="1"/>
        <v>4312384000</v>
      </c>
      <c r="O102" s="257"/>
      <c r="P102" s="257"/>
      <c r="Q102" s="257"/>
      <c r="R102" s="257"/>
      <c r="S102" s="257">
        <v>2312384000</v>
      </c>
      <c r="T102" s="257">
        <v>2000000000</v>
      </c>
      <c r="U102" s="257"/>
      <c r="V102" s="257"/>
      <c r="W102" s="257"/>
      <c r="X102" s="257"/>
      <c r="Y102" s="257"/>
      <c r="Z102" s="257"/>
      <c r="AA102" s="257"/>
      <c r="AB102" s="257"/>
      <c r="AC102" s="257"/>
      <c r="AD102" s="257"/>
      <c r="AE102" s="201" t="s">
        <v>1182</v>
      </c>
      <c r="AF102" s="202" t="s">
        <v>593</v>
      </c>
      <c r="AG102" s="252">
        <v>42</v>
      </c>
      <c r="AH102" s="205" t="s">
        <v>1186</v>
      </c>
      <c r="AI102" s="253">
        <v>1404205</v>
      </c>
      <c r="AJ102" s="225">
        <v>4312383.9399999995</v>
      </c>
      <c r="AK102" s="198" t="s">
        <v>1194</v>
      </c>
      <c r="AL102" s="196" t="s">
        <v>398</v>
      </c>
      <c r="AM102" s="196" t="s">
        <v>398</v>
      </c>
      <c r="AN102" s="196" t="s">
        <v>398</v>
      </c>
      <c r="AO102" s="196" t="s">
        <v>398</v>
      </c>
      <c r="AP102" s="196" t="s">
        <v>398</v>
      </c>
      <c r="AQ102" s="196" t="s">
        <v>398</v>
      </c>
      <c r="AR102" s="196" t="s">
        <v>398</v>
      </c>
      <c r="AS102" s="196" t="s">
        <v>398</v>
      </c>
      <c r="AT102" s="196" t="s">
        <v>398</v>
      </c>
      <c r="AU102" s="196" t="s">
        <v>398</v>
      </c>
      <c r="AV102" s="196" t="s">
        <v>398</v>
      </c>
      <c r="AW102" s="196" t="s">
        <v>398</v>
      </c>
      <c r="AX102" s="198" t="s">
        <v>1195</v>
      </c>
      <c r="AY102" s="223" t="s">
        <v>1121</v>
      </c>
    </row>
    <row r="103" spans="1:51" ht="409.5" x14ac:dyDescent="0.25">
      <c r="A103" s="224" t="s">
        <v>53</v>
      </c>
      <c r="B103" s="208" t="s">
        <v>586</v>
      </c>
      <c r="C103" s="208" t="s">
        <v>1196</v>
      </c>
      <c r="D103" s="208" t="s">
        <v>1197</v>
      </c>
      <c r="E103" s="203">
        <v>1</v>
      </c>
      <c r="F103" s="224" t="s">
        <v>1182</v>
      </c>
      <c r="G103" s="210"/>
      <c r="H103" s="224" t="s">
        <v>1198</v>
      </c>
      <c r="I103" s="224" t="s">
        <v>1199</v>
      </c>
      <c r="J103" s="207">
        <v>1</v>
      </c>
      <c r="K103" s="212" t="s">
        <v>61</v>
      </c>
      <c r="L103" s="207">
        <v>1</v>
      </c>
      <c r="M103" s="200">
        <v>1</v>
      </c>
      <c r="N103" s="217">
        <f t="shared" si="1"/>
        <v>1993520655</v>
      </c>
      <c r="O103" s="257"/>
      <c r="P103" s="257"/>
      <c r="Q103" s="257"/>
      <c r="R103" s="257"/>
      <c r="S103" s="257">
        <v>1993520655</v>
      </c>
      <c r="T103" s="257"/>
      <c r="U103" s="257"/>
      <c r="V103" s="257"/>
      <c r="W103" s="257"/>
      <c r="X103" s="257"/>
      <c r="Y103" s="257"/>
      <c r="Z103" s="257"/>
      <c r="AA103" s="257"/>
      <c r="AB103" s="257"/>
      <c r="AC103" s="257"/>
      <c r="AD103" s="257"/>
      <c r="AE103" s="201" t="s">
        <v>1182</v>
      </c>
      <c r="AF103" s="202" t="s">
        <v>593</v>
      </c>
      <c r="AG103" s="252">
        <v>42</v>
      </c>
      <c r="AH103" s="205" t="s">
        <v>1186</v>
      </c>
      <c r="AI103" s="253">
        <v>1404205</v>
      </c>
      <c r="AJ103" s="225">
        <v>1993520.655</v>
      </c>
      <c r="AK103" s="198" t="s">
        <v>1200</v>
      </c>
      <c r="AL103" s="258" t="s">
        <v>398</v>
      </c>
      <c r="AM103" s="258" t="s">
        <v>398</v>
      </c>
      <c r="AN103" s="258" t="s">
        <v>398</v>
      </c>
      <c r="AO103" s="258" t="s">
        <v>398</v>
      </c>
      <c r="AP103" s="258" t="s">
        <v>398</v>
      </c>
      <c r="AQ103" s="258" t="s">
        <v>398</v>
      </c>
      <c r="AR103" s="258" t="s">
        <v>398</v>
      </c>
      <c r="AS103" s="258" t="s">
        <v>398</v>
      </c>
      <c r="AT103" s="258" t="s">
        <v>398</v>
      </c>
      <c r="AU103" s="258" t="s">
        <v>398</v>
      </c>
      <c r="AV103" s="258" t="s">
        <v>398</v>
      </c>
      <c r="AW103" s="258" t="s">
        <v>398</v>
      </c>
      <c r="AX103" s="198" t="s">
        <v>1195</v>
      </c>
      <c r="AY103" s="223" t="s">
        <v>1121</v>
      </c>
    </row>
    <row r="104" spans="1:51" ht="280.5" x14ac:dyDescent="0.25">
      <c r="A104" s="224" t="s">
        <v>53</v>
      </c>
      <c r="B104" s="208" t="s">
        <v>586</v>
      </c>
      <c r="C104" s="208" t="s">
        <v>1201</v>
      </c>
      <c r="D104" s="208" t="s">
        <v>1202</v>
      </c>
      <c r="E104" s="203">
        <v>1</v>
      </c>
      <c r="F104" s="224" t="s">
        <v>1182</v>
      </c>
      <c r="G104" s="208" t="s">
        <v>1203</v>
      </c>
      <c r="H104" s="224" t="s">
        <v>1204</v>
      </c>
      <c r="I104" s="224" t="s">
        <v>1205</v>
      </c>
      <c r="J104" s="207">
        <v>1</v>
      </c>
      <c r="K104" s="212" t="s">
        <v>61</v>
      </c>
      <c r="L104" s="207">
        <v>1</v>
      </c>
      <c r="M104" s="200">
        <v>1</v>
      </c>
      <c r="N104" s="217">
        <f t="shared" si="1"/>
        <v>138474000</v>
      </c>
      <c r="O104" s="257"/>
      <c r="P104" s="257"/>
      <c r="Q104" s="257"/>
      <c r="R104" s="257"/>
      <c r="S104" s="257">
        <v>138474000</v>
      </c>
      <c r="T104" s="257"/>
      <c r="U104" s="257"/>
      <c r="V104" s="257"/>
      <c r="W104" s="257"/>
      <c r="X104" s="257"/>
      <c r="Y104" s="257"/>
      <c r="Z104" s="257"/>
      <c r="AA104" s="257"/>
      <c r="AB104" s="257"/>
      <c r="AC104" s="257"/>
      <c r="AD104" s="257"/>
      <c r="AE104" s="201" t="s">
        <v>1182</v>
      </c>
      <c r="AF104" s="202" t="s">
        <v>593</v>
      </c>
      <c r="AG104" s="201" t="s">
        <v>1206</v>
      </c>
      <c r="AH104" s="216">
        <v>2</v>
      </c>
      <c r="AI104" s="244">
        <v>382.702</v>
      </c>
      <c r="AJ104" s="242">
        <v>138.47399999999999</v>
      </c>
      <c r="AK104" s="254" t="s">
        <v>1207</v>
      </c>
      <c r="AL104" s="242" t="s">
        <v>596</v>
      </c>
      <c r="AM104" s="196" t="s">
        <v>398</v>
      </c>
      <c r="AN104" s="196" t="s">
        <v>398</v>
      </c>
      <c r="AO104" s="196" t="s">
        <v>398</v>
      </c>
      <c r="AP104" s="196" t="s">
        <v>398</v>
      </c>
      <c r="AQ104" s="196" t="s">
        <v>398</v>
      </c>
      <c r="AR104" s="196" t="s">
        <v>398</v>
      </c>
      <c r="AS104" s="196" t="s">
        <v>398</v>
      </c>
      <c r="AT104" s="196" t="s">
        <v>398</v>
      </c>
      <c r="AU104" s="196" t="s">
        <v>398</v>
      </c>
      <c r="AV104" s="196" t="s">
        <v>398</v>
      </c>
      <c r="AW104" s="196" t="s">
        <v>398</v>
      </c>
      <c r="AX104" s="239" t="s">
        <v>597</v>
      </c>
      <c r="AY104" s="223" t="s">
        <v>1208</v>
      </c>
    </row>
    <row r="105" spans="1:51" ht="318.75" x14ac:dyDescent="0.25">
      <c r="A105" s="224" t="s">
        <v>53</v>
      </c>
      <c r="B105" s="208" t="s">
        <v>586</v>
      </c>
      <c r="C105" s="208" t="s">
        <v>1209</v>
      </c>
      <c r="D105" s="208" t="s">
        <v>1210</v>
      </c>
      <c r="E105" s="203">
        <v>0.25</v>
      </c>
      <c r="F105" s="224" t="s">
        <v>1182</v>
      </c>
      <c r="G105" s="208" t="s">
        <v>1211</v>
      </c>
      <c r="H105" s="224" t="s">
        <v>1212</v>
      </c>
      <c r="I105" s="224" t="s">
        <v>1213</v>
      </c>
      <c r="J105" s="207">
        <v>0.25</v>
      </c>
      <c r="K105" s="212" t="s">
        <v>74</v>
      </c>
      <c r="L105" s="207">
        <v>1</v>
      </c>
      <c r="M105" s="200">
        <v>0.25</v>
      </c>
      <c r="N105" s="217">
        <f t="shared" si="1"/>
        <v>19294000</v>
      </c>
      <c r="O105" s="257"/>
      <c r="P105" s="257"/>
      <c r="Q105" s="257"/>
      <c r="R105" s="257"/>
      <c r="S105" s="257">
        <v>19294000</v>
      </c>
      <c r="T105" s="257"/>
      <c r="U105" s="257"/>
      <c r="V105" s="257"/>
      <c r="W105" s="257"/>
      <c r="X105" s="257"/>
      <c r="Y105" s="257"/>
      <c r="Z105" s="257"/>
      <c r="AA105" s="257"/>
      <c r="AB105" s="257"/>
      <c r="AC105" s="257"/>
      <c r="AD105" s="257"/>
      <c r="AE105" s="201" t="s">
        <v>1182</v>
      </c>
      <c r="AF105" s="202" t="s">
        <v>593</v>
      </c>
      <c r="AG105" s="206">
        <v>42</v>
      </c>
      <c r="AH105" s="216">
        <v>7</v>
      </c>
      <c r="AI105" s="244" t="s">
        <v>1214</v>
      </c>
      <c r="AJ105" s="202">
        <v>19.294</v>
      </c>
      <c r="AK105" s="254" t="s">
        <v>1215</v>
      </c>
      <c r="AL105" s="242" t="s">
        <v>596</v>
      </c>
      <c r="AM105" s="196" t="s">
        <v>398</v>
      </c>
      <c r="AN105" s="196" t="s">
        <v>398</v>
      </c>
      <c r="AO105" s="196" t="s">
        <v>398</v>
      </c>
      <c r="AP105" s="196" t="s">
        <v>398</v>
      </c>
      <c r="AQ105" s="196" t="s">
        <v>398</v>
      </c>
      <c r="AR105" s="196" t="s">
        <v>398</v>
      </c>
      <c r="AS105" s="196" t="s">
        <v>398</v>
      </c>
      <c r="AT105" s="196" t="s">
        <v>398</v>
      </c>
      <c r="AU105" s="196" t="s">
        <v>398</v>
      </c>
      <c r="AV105" s="196" t="s">
        <v>398</v>
      </c>
      <c r="AW105" s="196" t="s">
        <v>398</v>
      </c>
      <c r="AX105" s="239" t="s">
        <v>597</v>
      </c>
      <c r="AY105" s="223" t="s">
        <v>1121</v>
      </c>
    </row>
    <row r="106" spans="1:51" ht="409.5" x14ac:dyDescent="0.25">
      <c r="A106" s="224" t="s">
        <v>53</v>
      </c>
      <c r="B106" s="208" t="s">
        <v>586</v>
      </c>
      <c r="C106" s="208" t="s">
        <v>1216</v>
      </c>
      <c r="D106" s="208" t="s">
        <v>1217</v>
      </c>
      <c r="E106" s="203">
        <v>0.4</v>
      </c>
      <c r="F106" s="224" t="s">
        <v>1218</v>
      </c>
      <c r="G106" s="210" t="s">
        <v>1219</v>
      </c>
      <c r="H106" s="224" t="s">
        <v>1220</v>
      </c>
      <c r="I106" s="224" t="s">
        <v>1221</v>
      </c>
      <c r="J106" s="207">
        <v>0.1</v>
      </c>
      <c r="K106" s="212" t="s">
        <v>74</v>
      </c>
      <c r="L106" s="207">
        <v>1</v>
      </c>
      <c r="M106" s="200">
        <v>0.26</v>
      </c>
      <c r="N106" s="217">
        <f t="shared" si="1"/>
        <v>78237810</v>
      </c>
      <c r="O106" s="257"/>
      <c r="P106" s="257"/>
      <c r="Q106" s="257"/>
      <c r="R106" s="257"/>
      <c r="S106" s="257">
        <v>78237810</v>
      </c>
      <c r="T106" s="257"/>
      <c r="U106" s="257"/>
      <c r="V106" s="257"/>
      <c r="W106" s="257"/>
      <c r="X106" s="257"/>
      <c r="Y106" s="257"/>
      <c r="Z106" s="257"/>
      <c r="AA106" s="257"/>
      <c r="AB106" s="257"/>
      <c r="AC106" s="257"/>
      <c r="AD106" s="257"/>
      <c r="AE106" s="201" t="s">
        <v>1218</v>
      </c>
      <c r="AF106" s="242" t="s">
        <v>1222</v>
      </c>
      <c r="AG106" s="196">
        <v>42</v>
      </c>
      <c r="AH106" s="198" t="s">
        <v>603</v>
      </c>
      <c r="AI106" s="217">
        <v>1415933</v>
      </c>
      <c r="AJ106" s="217">
        <v>78237.81</v>
      </c>
      <c r="AK106" s="198" t="s">
        <v>1223</v>
      </c>
      <c r="AL106" s="242" t="s">
        <v>596</v>
      </c>
      <c r="AM106" s="242"/>
      <c r="AN106" s="196"/>
      <c r="AO106" s="196" t="s">
        <v>66</v>
      </c>
      <c r="AP106" s="196" t="s">
        <v>66</v>
      </c>
      <c r="AQ106" s="196" t="s">
        <v>66</v>
      </c>
      <c r="AR106" s="196" t="s">
        <v>66</v>
      </c>
      <c r="AS106" s="196" t="s">
        <v>66</v>
      </c>
      <c r="AT106" s="196" t="s">
        <v>66</v>
      </c>
      <c r="AU106" s="196" t="s">
        <v>66</v>
      </c>
      <c r="AV106" s="196" t="s">
        <v>66</v>
      </c>
      <c r="AW106" s="196" t="s">
        <v>66</v>
      </c>
      <c r="AX106" s="202" t="s">
        <v>1224</v>
      </c>
      <c r="AY106" s="226" t="s">
        <v>1225</v>
      </c>
    </row>
    <row r="107" spans="1:51" ht="409.6" x14ac:dyDescent="0.25">
      <c r="A107" s="224" t="s">
        <v>53</v>
      </c>
      <c r="B107" s="208" t="s">
        <v>586</v>
      </c>
      <c r="C107" s="208" t="s">
        <v>1226</v>
      </c>
      <c r="D107" s="208" t="s">
        <v>1227</v>
      </c>
      <c r="E107" s="203">
        <v>0.35</v>
      </c>
      <c r="F107" s="224" t="s">
        <v>1218</v>
      </c>
      <c r="G107" s="210"/>
      <c r="H107" s="224" t="s">
        <v>1228</v>
      </c>
      <c r="I107" s="224" t="s">
        <v>1229</v>
      </c>
      <c r="J107" s="207">
        <v>0.35</v>
      </c>
      <c r="K107" s="212" t="s">
        <v>74</v>
      </c>
      <c r="L107" s="207">
        <v>1</v>
      </c>
      <c r="M107" s="200">
        <v>0.32500000000000001</v>
      </c>
      <c r="N107" s="217">
        <f t="shared" si="1"/>
        <v>22050000</v>
      </c>
      <c r="O107" s="257"/>
      <c r="P107" s="257"/>
      <c r="Q107" s="257"/>
      <c r="R107" s="257"/>
      <c r="S107" s="257">
        <v>22050000</v>
      </c>
      <c r="T107" s="257"/>
      <c r="U107" s="257"/>
      <c r="V107" s="257"/>
      <c r="W107" s="257"/>
      <c r="X107" s="257"/>
      <c r="Y107" s="257"/>
      <c r="Z107" s="257"/>
      <c r="AA107" s="257"/>
      <c r="AB107" s="257"/>
      <c r="AC107" s="257"/>
      <c r="AD107" s="257"/>
      <c r="AE107" s="201" t="s">
        <v>1218</v>
      </c>
      <c r="AF107" s="242" t="s">
        <v>593</v>
      </c>
      <c r="AG107" s="196">
        <v>42</v>
      </c>
      <c r="AH107" s="198" t="s">
        <v>603</v>
      </c>
      <c r="AI107" s="217">
        <v>1415933</v>
      </c>
      <c r="AJ107" s="217">
        <v>22050</v>
      </c>
      <c r="AK107" s="215" t="s">
        <v>1230</v>
      </c>
      <c r="AL107" s="242" t="s">
        <v>596</v>
      </c>
      <c r="AM107" s="242"/>
      <c r="AN107" s="196"/>
      <c r="AO107" s="196" t="s">
        <v>66</v>
      </c>
      <c r="AP107" s="196" t="s">
        <v>66</v>
      </c>
      <c r="AQ107" s="196" t="s">
        <v>66</v>
      </c>
      <c r="AR107" s="196" t="s">
        <v>66</v>
      </c>
      <c r="AS107" s="196" t="s">
        <v>66</v>
      </c>
      <c r="AT107" s="196" t="s">
        <v>66</v>
      </c>
      <c r="AU107" s="196" t="s">
        <v>66</v>
      </c>
      <c r="AV107" s="196" t="s">
        <v>66</v>
      </c>
      <c r="AW107" s="196" t="s">
        <v>66</v>
      </c>
      <c r="AX107" s="202" t="s">
        <v>1231</v>
      </c>
      <c r="AY107" s="202" t="s">
        <v>1232</v>
      </c>
    </row>
    <row r="108" spans="1:51" ht="165.75" x14ac:dyDescent="0.25">
      <c r="A108" s="224" t="s">
        <v>53</v>
      </c>
      <c r="B108" s="208" t="s">
        <v>586</v>
      </c>
      <c r="C108" s="208" t="s">
        <v>1233</v>
      </c>
      <c r="D108" s="208" t="s">
        <v>1234</v>
      </c>
      <c r="E108" s="203">
        <v>0</v>
      </c>
      <c r="F108" s="224" t="s">
        <v>1218</v>
      </c>
      <c r="G108" s="210"/>
      <c r="H108" s="224" t="s">
        <v>1235</v>
      </c>
      <c r="I108" s="224" t="s">
        <v>1236</v>
      </c>
      <c r="J108" s="207">
        <v>0</v>
      </c>
      <c r="K108" s="212" t="s">
        <v>74</v>
      </c>
      <c r="L108" s="207">
        <v>1</v>
      </c>
      <c r="M108" s="200">
        <v>0.4</v>
      </c>
      <c r="N108" s="217">
        <f t="shared" si="1"/>
        <v>3850000000</v>
      </c>
      <c r="O108" s="257"/>
      <c r="P108" s="257"/>
      <c r="Q108" s="257"/>
      <c r="R108" s="257"/>
      <c r="S108" s="257">
        <v>0</v>
      </c>
      <c r="T108" s="257">
        <v>2650000000</v>
      </c>
      <c r="U108" s="257">
        <v>1200000000</v>
      </c>
      <c r="V108" s="257"/>
      <c r="W108" s="257"/>
      <c r="X108" s="257"/>
      <c r="Y108" s="257"/>
      <c r="Z108" s="257"/>
      <c r="AA108" s="257"/>
      <c r="AB108" s="257"/>
      <c r="AC108" s="257"/>
      <c r="AD108" s="257"/>
      <c r="AE108" s="201" t="s">
        <v>1218</v>
      </c>
      <c r="AF108" s="242" t="s">
        <v>1222</v>
      </c>
      <c r="AG108" s="196">
        <v>42</v>
      </c>
      <c r="AH108" s="198" t="s">
        <v>603</v>
      </c>
      <c r="AI108" s="217">
        <v>1415933</v>
      </c>
      <c r="AJ108" s="217">
        <v>3850000</v>
      </c>
      <c r="AK108" s="201" t="s">
        <v>1237</v>
      </c>
      <c r="AL108" s="242" t="s">
        <v>596</v>
      </c>
      <c r="AM108" s="242"/>
      <c r="AN108" s="196"/>
      <c r="AO108" s="196"/>
      <c r="AP108" s="196"/>
      <c r="AQ108" s="196"/>
      <c r="AR108" s="196"/>
      <c r="AS108" s="196"/>
      <c r="AT108" s="196"/>
      <c r="AU108" s="196"/>
      <c r="AV108" s="196"/>
      <c r="AW108" s="196"/>
      <c r="AX108" s="202" t="s">
        <v>1231</v>
      </c>
      <c r="AY108" s="223" t="s">
        <v>1225</v>
      </c>
    </row>
    <row r="109" spans="1:51" ht="409.5" x14ac:dyDescent="0.25">
      <c r="A109" s="224" t="s">
        <v>53</v>
      </c>
      <c r="B109" s="208" t="s">
        <v>586</v>
      </c>
      <c r="C109" s="208" t="s">
        <v>1238</v>
      </c>
      <c r="D109" s="208" t="s">
        <v>1239</v>
      </c>
      <c r="E109" s="203">
        <v>0</v>
      </c>
      <c r="F109" s="224" t="s">
        <v>1218</v>
      </c>
      <c r="G109" s="210"/>
      <c r="H109" s="224" t="s">
        <v>1240</v>
      </c>
      <c r="I109" s="224" t="s">
        <v>1241</v>
      </c>
      <c r="J109" s="207">
        <v>0</v>
      </c>
      <c r="K109" s="212" t="s">
        <v>74</v>
      </c>
      <c r="L109" s="207">
        <v>0.5</v>
      </c>
      <c r="M109" s="209">
        <v>0.1913</v>
      </c>
      <c r="N109" s="217">
        <f t="shared" si="1"/>
        <v>587404283</v>
      </c>
      <c r="O109" s="257"/>
      <c r="P109" s="257"/>
      <c r="Q109" s="257"/>
      <c r="R109" s="257"/>
      <c r="S109" s="257">
        <v>587404283</v>
      </c>
      <c r="T109" s="257"/>
      <c r="U109" s="257"/>
      <c r="V109" s="257"/>
      <c r="W109" s="257"/>
      <c r="X109" s="257"/>
      <c r="Y109" s="257"/>
      <c r="Z109" s="257"/>
      <c r="AA109" s="257"/>
      <c r="AB109" s="257"/>
      <c r="AC109" s="257"/>
      <c r="AD109" s="257"/>
      <c r="AE109" s="201" t="s">
        <v>1218</v>
      </c>
      <c r="AF109" s="242" t="s">
        <v>1222</v>
      </c>
      <c r="AG109" s="196">
        <v>42</v>
      </c>
      <c r="AH109" s="198" t="s">
        <v>603</v>
      </c>
      <c r="AI109" s="217">
        <v>1415933</v>
      </c>
      <c r="AJ109" s="217">
        <v>587404.28249999997</v>
      </c>
      <c r="AK109" s="198" t="s">
        <v>1242</v>
      </c>
      <c r="AL109" s="242" t="s">
        <v>596</v>
      </c>
      <c r="AM109" s="242"/>
      <c r="AN109" s="196"/>
      <c r="AO109" s="196" t="s">
        <v>66</v>
      </c>
      <c r="AP109" s="196" t="s">
        <v>66</v>
      </c>
      <c r="AQ109" s="196" t="s">
        <v>66</v>
      </c>
      <c r="AR109" s="196" t="s">
        <v>66</v>
      </c>
      <c r="AS109" s="196" t="s">
        <v>66</v>
      </c>
      <c r="AT109" s="196" t="s">
        <v>66</v>
      </c>
      <c r="AU109" s="196" t="s">
        <v>66</v>
      </c>
      <c r="AV109" s="196" t="s">
        <v>66</v>
      </c>
      <c r="AW109" s="196" t="s">
        <v>66</v>
      </c>
      <c r="AX109" s="202" t="s">
        <v>1224</v>
      </c>
      <c r="AY109" s="202" t="s">
        <v>1243</v>
      </c>
    </row>
    <row r="110" spans="1:51" ht="409.5" x14ac:dyDescent="0.25">
      <c r="A110" s="224" t="s">
        <v>53</v>
      </c>
      <c r="B110" s="208" t="s">
        <v>586</v>
      </c>
      <c r="C110" s="208" t="s">
        <v>1244</v>
      </c>
      <c r="D110" s="208" t="s">
        <v>1245</v>
      </c>
      <c r="E110" s="203" t="s">
        <v>1246</v>
      </c>
      <c r="F110" s="224" t="s">
        <v>1247</v>
      </c>
      <c r="G110" s="210" t="s">
        <v>1248</v>
      </c>
      <c r="H110" s="224" t="s">
        <v>1249</v>
      </c>
      <c r="I110" s="224" t="s">
        <v>1250</v>
      </c>
      <c r="J110" s="206" t="s">
        <v>1246</v>
      </c>
      <c r="K110" s="203" t="s">
        <v>61</v>
      </c>
      <c r="L110" s="283">
        <v>1</v>
      </c>
      <c r="M110" s="199">
        <v>1</v>
      </c>
      <c r="N110" s="217">
        <f t="shared" si="1"/>
        <v>242864213</v>
      </c>
      <c r="O110" s="257"/>
      <c r="P110" s="257"/>
      <c r="Q110" s="257"/>
      <c r="R110" s="257"/>
      <c r="S110" s="257">
        <v>242864213</v>
      </c>
      <c r="T110" s="257"/>
      <c r="U110" s="257"/>
      <c r="V110" s="257"/>
      <c r="W110" s="257"/>
      <c r="X110" s="257"/>
      <c r="Y110" s="257"/>
      <c r="Z110" s="257"/>
      <c r="AA110" s="257"/>
      <c r="AB110" s="257"/>
      <c r="AC110" s="257"/>
      <c r="AD110" s="257"/>
      <c r="AE110" s="201" t="s">
        <v>1247</v>
      </c>
      <c r="AF110" s="242" t="s">
        <v>1222</v>
      </c>
      <c r="AG110" s="196">
        <v>42</v>
      </c>
      <c r="AH110" s="196">
        <v>7</v>
      </c>
      <c r="AI110" s="237">
        <v>1415933</v>
      </c>
      <c r="AJ110" s="217">
        <v>242864.21249999999</v>
      </c>
      <c r="AK110" s="307" t="s">
        <v>1251</v>
      </c>
      <c r="AL110" s="196" t="s">
        <v>596</v>
      </c>
      <c r="AM110" s="196" t="s">
        <v>66</v>
      </c>
      <c r="AN110" s="196" t="s">
        <v>66</v>
      </c>
      <c r="AO110" s="196" t="s">
        <v>66</v>
      </c>
      <c r="AP110" s="196" t="s">
        <v>66</v>
      </c>
      <c r="AQ110" s="196" t="s">
        <v>66</v>
      </c>
      <c r="AR110" s="196" t="s">
        <v>66</v>
      </c>
      <c r="AS110" s="196" t="s">
        <v>66</v>
      </c>
      <c r="AT110" s="196" t="s">
        <v>66</v>
      </c>
      <c r="AU110" s="196" t="s">
        <v>66</v>
      </c>
      <c r="AV110" s="196" t="s">
        <v>66</v>
      </c>
      <c r="AW110" s="196" t="s">
        <v>66</v>
      </c>
      <c r="AX110" s="201" t="s">
        <v>1252</v>
      </c>
      <c r="AY110" s="201" t="s">
        <v>1121</v>
      </c>
    </row>
    <row r="111" spans="1:51" ht="409.5" x14ac:dyDescent="0.25">
      <c r="A111" s="224" t="s">
        <v>53</v>
      </c>
      <c r="B111" s="208" t="s">
        <v>586</v>
      </c>
      <c r="C111" s="208" t="s">
        <v>1253</v>
      </c>
      <c r="D111" s="208" t="s">
        <v>1254</v>
      </c>
      <c r="E111" s="203" t="s">
        <v>1246</v>
      </c>
      <c r="F111" s="224" t="s">
        <v>1247</v>
      </c>
      <c r="G111" s="210"/>
      <c r="H111" s="224" t="s">
        <v>1255</v>
      </c>
      <c r="I111" s="224" t="s">
        <v>1256</v>
      </c>
      <c r="J111" s="206" t="s">
        <v>1246</v>
      </c>
      <c r="K111" s="203" t="s">
        <v>61</v>
      </c>
      <c r="L111" s="283">
        <v>0.95</v>
      </c>
      <c r="M111" s="199">
        <v>0.95</v>
      </c>
      <c r="N111" s="217">
        <f t="shared" si="1"/>
        <v>248036040</v>
      </c>
      <c r="O111" s="257"/>
      <c r="P111" s="257"/>
      <c r="Q111" s="257"/>
      <c r="R111" s="257"/>
      <c r="S111" s="257">
        <v>248036040</v>
      </c>
      <c r="T111" s="257"/>
      <c r="U111" s="257"/>
      <c r="V111" s="257"/>
      <c r="W111" s="257"/>
      <c r="X111" s="257"/>
      <c r="Y111" s="257"/>
      <c r="Z111" s="257"/>
      <c r="AA111" s="257"/>
      <c r="AB111" s="257"/>
      <c r="AC111" s="257"/>
      <c r="AD111" s="257"/>
      <c r="AE111" s="201" t="s">
        <v>1247</v>
      </c>
      <c r="AF111" s="242" t="s">
        <v>1222</v>
      </c>
      <c r="AG111" s="196">
        <v>42</v>
      </c>
      <c r="AH111" s="196">
        <v>7</v>
      </c>
      <c r="AI111" s="237">
        <v>1415933</v>
      </c>
      <c r="AJ111" s="217">
        <v>248036.03999999998</v>
      </c>
      <c r="AK111" s="307" t="s">
        <v>1257</v>
      </c>
      <c r="AL111" s="196" t="s">
        <v>596</v>
      </c>
      <c r="AM111" s="196" t="s">
        <v>66</v>
      </c>
      <c r="AN111" s="196" t="s">
        <v>66</v>
      </c>
      <c r="AO111" s="196" t="s">
        <v>66</v>
      </c>
      <c r="AP111" s="196" t="s">
        <v>66</v>
      </c>
      <c r="AQ111" s="196" t="s">
        <v>66</v>
      </c>
      <c r="AR111" s="196" t="s">
        <v>66</v>
      </c>
      <c r="AS111" s="196" t="s">
        <v>66</v>
      </c>
      <c r="AT111" s="196" t="s">
        <v>66</v>
      </c>
      <c r="AU111" s="196" t="s">
        <v>66</v>
      </c>
      <c r="AV111" s="196" t="s">
        <v>66</v>
      </c>
      <c r="AW111" s="196" t="s">
        <v>66</v>
      </c>
      <c r="AX111" s="201" t="s">
        <v>1252</v>
      </c>
      <c r="AY111" s="201" t="s">
        <v>1258</v>
      </c>
    </row>
    <row r="112" spans="1:51" ht="409.6" x14ac:dyDescent="0.25">
      <c r="A112" s="224" t="s">
        <v>53</v>
      </c>
      <c r="B112" s="208" t="s">
        <v>586</v>
      </c>
      <c r="C112" s="210" t="s">
        <v>1259</v>
      </c>
      <c r="D112" s="210" t="s">
        <v>1260</v>
      </c>
      <c r="E112" s="282">
        <v>1</v>
      </c>
      <c r="F112" s="224" t="s">
        <v>1261</v>
      </c>
      <c r="G112" s="210" t="s">
        <v>1262</v>
      </c>
      <c r="H112" s="224" t="s">
        <v>1263</v>
      </c>
      <c r="I112" s="224" t="s">
        <v>1264</v>
      </c>
      <c r="J112" s="207">
        <v>1</v>
      </c>
      <c r="K112" s="203" t="s">
        <v>61</v>
      </c>
      <c r="L112" s="207">
        <v>1</v>
      </c>
      <c r="M112" s="200">
        <v>1</v>
      </c>
      <c r="N112" s="217">
        <v>29424211583</v>
      </c>
      <c r="O112" s="257"/>
      <c r="P112" s="217">
        <v>29424211583</v>
      </c>
      <c r="Q112" s="257"/>
      <c r="R112" s="257"/>
      <c r="S112" s="257"/>
      <c r="T112" s="257"/>
      <c r="U112" s="257"/>
      <c r="V112" s="257"/>
      <c r="W112" s="257"/>
      <c r="X112" s="257"/>
      <c r="Y112" s="257"/>
      <c r="Z112" s="257"/>
      <c r="AA112" s="257"/>
      <c r="AB112" s="257"/>
      <c r="AC112" s="257"/>
      <c r="AD112" s="257"/>
      <c r="AE112" s="201" t="s">
        <v>1261</v>
      </c>
      <c r="AF112" s="242" t="s">
        <v>1222</v>
      </c>
      <c r="AG112" s="216">
        <v>42</v>
      </c>
      <c r="AH112" s="240" t="s">
        <v>1265</v>
      </c>
      <c r="AI112" s="237">
        <v>1404313</v>
      </c>
      <c r="AJ112" s="217">
        <v>4119988</v>
      </c>
      <c r="AK112" s="215" t="s">
        <v>1266</v>
      </c>
      <c r="AL112" s="196" t="s">
        <v>398</v>
      </c>
      <c r="AM112" s="196" t="s">
        <v>398</v>
      </c>
      <c r="AN112" s="196" t="s">
        <v>398</v>
      </c>
      <c r="AO112" s="196" t="s">
        <v>398</v>
      </c>
      <c r="AP112" s="196" t="s">
        <v>398</v>
      </c>
      <c r="AQ112" s="196" t="s">
        <v>398</v>
      </c>
      <c r="AR112" s="196" t="s">
        <v>398</v>
      </c>
      <c r="AS112" s="196" t="s">
        <v>398</v>
      </c>
      <c r="AT112" s="196" t="s">
        <v>398</v>
      </c>
      <c r="AU112" s="196" t="s">
        <v>398</v>
      </c>
      <c r="AV112" s="196" t="s">
        <v>398</v>
      </c>
      <c r="AW112" s="196" t="s">
        <v>398</v>
      </c>
      <c r="AX112" s="198" t="s">
        <v>1267</v>
      </c>
      <c r="AY112" s="198" t="s">
        <v>1268</v>
      </c>
    </row>
    <row r="113" spans="1:51" ht="409.6" x14ac:dyDescent="0.25">
      <c r="A113" s="224" t="s">
        <v>53</v>
      </c>
      <c r="B113" s="208" t="s">
        <v>586</v>
      </c>
      <c r="C113" s="210"/>
      <c r="D113" s="210"/>
      <c r="E113" s="282"/>
      <c r="F113" s="224" t="s">
        <v>1261</v>
      </c>
      <c r="G113" s="210"/>
      <c r="H113" s="224" t="s">
        <v>1269</v>
      </c>
      <c r="I113" s="224" t="s">
        <v>1270</v>
      </c>
      <c r="J113" s="207">
        <v>1</v>
      </c>
      <c r="K113" s="203" t="s">
        <v>61</v>
      </c>
      <c r="L113" s="207">
        <v>1</v>
      </c>
      <c r="M113" s="200">
        <v>1</v>
      </c>
      <c r="N113" s="217">
        <v>150600016</v>
      </c>
      <c r="O113" s="257"/>
      <c r="P113" s="217">
        <v>150600016</v>
      </c>
      <c r="Q113" s="257"/>
      <c r="R113" s="257"/>
      <c r="S113" s="257"/>
      <c r="T113" s="257"/>
      <c r="U113" s="257"/>
      <c r="V113" s="257"/>
      <c r="W113" s="257"/>
      <c r="X113" s="257"/>
      <c r="Y113" s="257"/>
      <c r="Z113" s="257"/>
      <c r="AA113" s="257"/>
      <c r="AB113" s="257"/>
      <c r="AC113" s="257"/>
      <c r="AD113" s="257"/>
      <c r="AE113" s="201" t="s">
        <v>1261</v>
      </c>
      <c r="AF113" s="242" t="s">
        <v>1222</v>
      </c>
      <c r="AG113" s="216">
        <v>42</v>
      </c>
      <c r="AH113" s="240" t="s">
        <v>1265</v>
      </c>
      <c r="AI113" s="237">
        <v>1404313</v>
      </c>
      <c r="AJ113" s="217">
        <v>158100</v>
      </c>
      <c r="AK113" s="215" t="s">
        <v>1271</v>
      </c>
      <c r="AL113" s="196" t="s">
        <v>398</v>
      </c>
      <c r="AM113" s="196" t="s">
        <v>398</v>
      </c>
      <c r="AN113" s="196" t="s">
        <v>398</v>
      </c>
      <c r="AO113" s="196" t="s">
        <v>398</v>
      </c>
      <c r="AP113" s="196" t="s">
        <v>398</v>
      </c>
      <c r="AQ113" s="196" t="s">
        <v>398</v>
      </c>
      <c r="AR113" s="196" t="s">
        <v>398</v>
      </c>
      <c r="AS113" s="196" t="s">
        <v>398</v>
      </c>
      <c r="AT113" s="196" t="s">
        <v>398</v>
      </c>
      <c r="AU113" s="196" t="s">
        <v>398</v>
      </c>
      <c r="AV113" s="196" t="s">
        <v>398</v>
      </c>
      <c r="AW113" s="196" t="s">
        <v>398</v>
      </c>
      <c r="AX113" s="198" t="s">
        <v>1267</v>
      </c>
      <c r="AY113" s="198" t="s">
        <v>1268</v>
      </c>
    </row>
    <row r="114" spans="1:51" ht="409.6" x14ac:dyDescent="0.25">
      <c r="A114" s="224" t="s">
        <v>53</v>
      </c>
      <c r="B114" s="208" t="s">
        <v>586</v>
      </c>
      <c r="C114" s="210"/>
      <c r="D114" s="210"/>
      <c r="E114" s="282"/>
      <c r="F114" s="224" t="s">
        <v>1261</v>
      </c>
      <c r="G114" s="210"/>
      <c r="H114" s="224" t="s">
        <v>1272</v>
      </c>
      <c r="I114" s="224" t="s">
        <v>1273</v>
      </c>
      <c r="J114" s="207">
        <v>1</v>
      </c>
      <c r="K114" s="203" t="s">
        <v>61</v>
      </c>
      <c r="L114" s="207">
        <v>1</v>
      </c>
      <c r="M114" s="200">
        <v>1</v>
      </c>
      <c r="N114" s="217">
        <v>231000000</v>
      </c>
      <c r="O114" s="257"/>
      <c r="P114" s="217">
        <v>231000000</v>
      </c>
      <c r="Q114" s="257"/>
      <c r="R114" s="257"/>
      <c r="S114" s="257"/>
      <c r="T114" s="257"/>
      <c r="U114" s="257"/>
      <c r="V114" s="257"/>
      <c r="W114" s="257"/>
      <c r="X114" s="257"/>
      <c r="Y114" s="257"/>
      <c r="Z114" s="257"/>
      <c r="AA114" s="257"/>
      <c r="AB114" s="257"/>
      <c r="AC114" s="257"/>
      <c r="AD114" s="257"/>
      <c r="AE114" s="201" t="s">
        <v>1261</v>
      </c>
      <c r="AF114" s="242" t="s">
        <v>1222</v>
      </c>
      <c r="AG114" s="216">
        <v>42</v>
      </c>
      <c r="AH114" s="240" t="s">
        <v>1265</v>
      </c>
      <c r="AI114" s="237">
        <v>1404313</v>
      </c>
      <c r="AJ114" s="217">
        <v>242000</v>
      </c>
      <c r="AK114" s="215" t="s">
        <v>1274</v>
      </c>
      <c r="AL114" s="196" t="s">
        <v>398</v>
      </c>
      <c r="AM114" s="196" t="s">
        <v>398</v>
      </c>
      <c r="AN114" s="196" t="s">
        <v>398</v>
      </c>
      <c r="AO114" s="196" t="s">
        <v>398</v>
      </c>
      <c r="AP114" s="196" t="s">
        <v>398</v>
      </c>
      <c r="AQ114" s="196" t="s">
        <v>398</v>
      </c>
      <c r="AR114" s="196" t="s">
        <v>398</v>
      </c>
      <c r="AS114" s="196" t="s">
        <v>398</v>
      </c>
      <c r="AT114" s="196" t="s">
        <v>398</v>
      </c>
      <c r="AU114" s="196" t="s">
        <v>398</v>
      </c>
      <c r="AV114" s="196" t="s">
        <v>398</v>
      </c>
      <c r="AW114" s="196" t="s">
        <v>398</v>
      </c>
      <c r="AX114" s="198" t="s">
        <v>1267</v>
      </c>
      <c r="AY114" s="198" t="s">
        <v>1268</v>
      </c>
    </row>
    <row r="115" spans="1:51" ht="294" x14ac:dyDescent="0.25">
      <c r="A115" s="224" t="s">
        <v>53</v>
      </c>
      <c r="B115" s="208" t="s">
        <v>586</v>
      </c>
      <c r="C115" s="210" t="s">
        <v>1275</v>
      </c>
      <c r="D115" s="210" t="s">
        <v>1276</v>
      </c>
      <c r="E115" s="282">
        <v>1</v>
      </c>
      <c r="F115" s="224" t="s">
        <v>1277</v>
      </c>
      <c r="G115" s="210" t="s">
        <v>1278</v>
      </c>
      <c r="H115" s="224" t="s">
        <v>1279</v>
      </c>
      <c r="I115" s="224" t="s">
        <v>1280</v>
      </c>
      <c r="J115" s="206">
        <v>1</v>
      </c>
      <c r="K115" s="203" t="s">
        <v>61</v>
      </c>
      <c r="L115" s="283">
        <v>1</v>
      </c>
      <c r="M115" s="199">
        <v>1</v>
      </c>
      <c r="N115" s="217">
        <v>18846385954</v>
      </c>
      <c r="O115" s="257"/>
      <c r="P115" s="257">
        <v>6262017000</v>
      </c>
      <c r="Q115" s="257"/>
      <c r="R115" s="257"/>
      <c r="S115" s="257">
        <v>12584368954</v>
      </c>
      <c r="T115" s="257"/>
      <c r="U115" s="257"/>
      <c r="V115" s="257"/>
      <c r="W115" s="257"/>
      <c r="X115" s="257"/>
      <c r="Y115" s="257"/>
      <c r="Z115" s="257"/>
      <c r="AA115" s="257"/>
      <c r="AB115" s="257"/>
      <c r="AC115" s="257"/>
      <c r="AD115" s="257"/>
      <c r="AE115" s="201" t="s">
        <v>1277</v>
      </c>
      <c r="AF115" s="202" t="s">
        <v>593</v>
      </c>
      <c r="AG115" s="196">
        <v>42</v>
      </c>
      <c r="AH115" s="198" t="s">
        <v>603</v>
      </c>
      <c r="AI115" s="237">
        <v>1415933</v>
      </c>
      <c r="AJ115" s="237">
        <v>42682949</v>
      </c>
      <c r="AK115" s="198" t="s">
        <v>1281</v>
      </c>
      <c r="AL115" s="196" t="s">
        <v>398</v>
      </c>
      <c r="AM115" s="196" t="s">
        <v>398</v>
      </c>
      <c r="AN115" s="196" t="s">
        <v>398</v>
      </c>
      <c r="AO115" s="196" t="s">
        <v>398</v>
      </c>
      <c r="AP115" s="196" t="s">
        <v>398</v>
      </c>
      <c r="AQ115" s="196" t="s">
        <v>398</v>
      </c>
      <c r="AR115" s="196" t="s">
        <v>398</v>
      </c>
      <c r="AS115" s="196" t="s">
        <v>398</v>
      </c>
      <c r="AT115" s="196" t="s">
        <v>398</v>
      </c>
      <c r="AU115" s="196" t="s">
        <v>398</v>
      </c>
      <c r="AV115" s="196" t="s">
        <v>398</v>
      </c>
      <c r="AW115" s="196" t="s">
        <v>398</v>
      </c>
      <c r="AX115" s="198" t="s">
        <v>1282</v>
      </c>
      <c r="AY115" s="308" t="s">
        <v>1283</v>
      </c>
    </row>
    <row r="116" spans="1:51" ht="409.5" x14ac:dyDescent="0.25">
      <c r="A116" s="224" t="s">
        <v>53</v>
      </c>
      <c r="B116" s="208" t="s">
        <v>586</v>
      </c>
      <c r="C116" s="210"/>
      <c r="D116" s="210"/>
      <c r="E116" s="282"/>
      <c r="F116" s="224" t="s">
        <v>1277</v>
      </c>
      <c r="G116" s="210"/>
      <c r="H116" s="224" t="s">
        <v>1284</v>
      </c>
      <c r="I116" s="224" t="s">
        <v>1285</v>
      </c>
      <c r="J116" s="206">
        <v>1</v>
      </c>
      <c r="K116" s="203" t="s">
        <v>61</v>
      </c>
      <c r="L116" s="283">
        <v>1</v>
      </c>
      <c r="M116" s="199">
        <v>1</v>
      </c>
      <c r="N116" s="217">
        <f t="shared" si="1"/>
        <v>8756825613</v>
      </c>
      <c r="O116" s="257"/>
      <c r="P116" s="257"/>
      <c r="Q116" s="257"/>
      <c r="R116" s="257"/>
      <c r="S116" s="257">
        <v>8756825613</v>
      </c>
      <c r="T116" s="257"/>
      <c r="U116" s="257"/>
      <c r="V116" s="257"/>
      <c r="W116" s="257"/>
      <c r="X116" s="257"/>
      <c r="Y116" s="257"/>
      <c r="Z116" s="257"/>
      <c r="AA116" s="257"/>
      <c r="AB116" s="257"/>
      <c r="AC116" s="257"/>
      <c r="AD116" s="257"/>
      <c r="AE116" s="201" t="s">
        <v>1277</v>
      </c>
      <c r="AF116" s="202" t="s">
        <v>593</v>
      </c>
      <c r="AG116" s="196">
        <v>42</v>
      </c>
      <c r="AH116" s="198" t="s">
        <v>603</v>
      </c>
      <c r="AI116" s="237">
        <v>1415933</v>
      </c>
      <c r="AJ116" s="237">
        <v>8254148</v>
      </c>
      <c r="AK116" s="198" t="s">
        <v>1286</v>
      </c>
      <c r="AL116" s="196" t="s">
        <v>398</v>
      </c>
      <c r="AM116" s="196" t="s">
        <v>398</v>
      </c>
      <c r="AN116" s="196" t="s">
        <v>398</v>
      </c>
      <c r="AO116" s="196" t="s">
        <v>398</v>
      </c>
      <c r="AP116" s="196" t="s">
        <v>398</v>
      </c>
      <c r="AQ116" s="196" t="s">
        <v>398</v>
      </c>
      <c r="AR116" s="196" t="s">
        <v>398</v>
      </c>
      <c r="AS116" s="196" t="s">
        <v>398</v>
      </c>
      <c r="AT116" s="196" t="s">
        <v>398</v>
      </c>
      <c r="AU116" s="196" t="s">
        <v>398</v>
      </c>
      <c r="AV116" s="196" t="s">
        <v>398</v>
      </c>
      <c r="AW116" s="196" t="s">
        <v>398</v>
      </c>
      <c r="AX116" s="198" t="s">
        <v>1282</v>
      </c>
      <c r="AY116" s="308" t="s">
        <v>1283</v>
      </c>
    </row>
    <row r="117" spans="1:51" ht="294" x14ac:dyDescent="0.25">
      <c r="A117" s="224" t="s">
        <v>53</v>
      </c>
      <c r="B117" s="208" t="s">
        <v>586</v>
      </c>
      <c r="C117" s="210"/>
      <c r="D117" s="210"/>
      <c r="E117" s="282"/>
      <c r="F117" s="224" t="s">
        <v>1277</v>
      </c>
      <c r="G117" s="210"/>
      <c r="H117" s="224" t="s">
        <v>1287</v>
      </c>
      <c r="I117" s="224" t="s">
        <v>1288</v>
      </c>
      <c r="J117" s="206">
        <v>1</v>
      </c>
      <c r="K117" s="203" t="s">
        <v>61</v>
      </c>
      <c r="L117" s="283">
        <v>1</v>
      </c>
      <c r="M117" s="199">
        <v>1</v>
      </c>
      <c r="N117" s="217">
        <f t="shared" si="1"/>
        <v>549839000</v>
      </c>
      <c r="O117" s="257"/>
      <c r="P117" s="257">
        <v>549839000</v>
      </c>
      <c r="Q117" s="257"/>
      <c r="R117" s="257"/>
      <c r="S117" s="257"/>
      <c r="T117" s="257"/>
      <c r="U117" s="257"/>
      <c r="V117" s="257"/>
      <c r="W117" s="257"/>
      <c r="X117" s="257"/>
      <c r="Y117" s="257"/>
      <c r="Z117" s="257"/>
      <c r="AA117" s="257"/>
      <c r="AB117" s="257"/>
      <c r="AC117" s="257"/>
      <c r="AD117" s="257"/>
      <c r="AE117" s="201" t="s">
        <v>1277</v>
      </c>
      <c r="AF117" s="202" t="s">
        <v>593</v>
      </c>
      <c r="AG117" s="196">
        <v>42</v>
      </c>
      <c r="AH117" s="198" t="s">
        <v>603</v>
      </c>
      <c r="AI117" s="237">
        <v>1415933</v>
      </c>
      <c r="AJ117" s="237">
        <v>498720</v>
      </c>
      <c r="AK117" s="198" t="s">
        <v>1289</v>
      </c>
      <c r="AL117" s="196" t="s">
        <v>398</v>
      </c>
      <c r="AM117" s="196" t="s">
        <v>398</v>
      </c>
      <c r="AN117" s="196" t="s">
        <v>398</v>
      </c>
      <c r="AO117" s="196" t="s">
        <v>398</v>
      </c>
      <c r="AP117" s="196" t="s">
        <v>398</v>
      </c>
      <c r="AQ117" s="196" t="s">
        <v>398</v>
      </c>
      <c r="AR117" s="196" t="s">
        <v>398</v>
      </c>
      <c r="AS117" s="196" t="s">
        <v>398</v>
      </c>
      <c r="AT117" s="196" t="s">
        <v>398</v>
      </c>
      <c r="AU117" s="196" t="s">
        <v>398</v>
      </c>
      <c r="AV117" s="196" t="s">
        <v>398</v>
      </c>
      <c r="AW117" s="196" t="s">
        <v>398</v>
      </c>
      <c r="AX117" s="198" t="s">
        <v>1282</v>
      </c>
      <c r="AY117" s="308" t="s">
        <v>1283</v>
      </c>
    </row>
    <row r="118" spans="1:51" ht="294" x14ac:dyDescent="0.25">
      <c r="A118" s="224" t="s">
        <v>53</v>
      </c>
      <c r="B118" s="208" t="s">
        <v>586</v>
      </c>
      <c r="C118" s="210"/>
      <c r="D118" s="210"/>
      <c r="E118" s="282"/>
      <c r="F118" s="224" t="s">
        <v>1277</v>
      </c>
      <c r="G118" s="210"/>
      <c r="H118" s="224" t="s">
        <v>1290</v>
      </c>
      <c r="I118" s="224" t="s">
        <v>1291</v>
      </c>
      <c r="J118" s="206">
        <v>1</v>
      </c>
      <c r="K118" s="203" t="s">
        <v>61</v>
      </c>
      <c r="L118" s="283">
        <v>1</v>
      </c>
      <c r="M118" s="199">
        <v>1</v>
      </c>
      <c r="N118" s="217">
        <f t="shared" si="1"/>
        <v>1382535000</v>
      </c>
      <c r="O118" s="257"/>
      <c r="P118" s="257">
        <v>1382535000</v>
      </c>
      <c r="Q118" s="257"/>
      <c r="R118" s="257"/>
      <c r="S118" s="257"/>
      <c r="T118" s="257"/>
      <c r="U118" s="257"/>
      <c r="V118" s="257"/>
      <c r="W118" s="257"/>
      <c r="X118" s="257"/>
      <c r="Y118" s="257"/>
      <c r="Z118" s="257"/>
      <c r="AA118" s="257"/>
      <c r="AB118" s="257"/>
      <c r="AC118" s="257"/>
      <c r="AD118" s="257"/>
      <c r="AE118" s="201" t="s">
        <v>1277</v>
      </c>
      <c r="AF118" s="202" t="s">
        <v>593</v>
      </c>
      <c r="AG118" s="196">
        <v>42</v>
      </c>
      <c r="AH118" s="198" t="s">
        <v>603</v>
      </c>
      <c r="AI118" s="237">
        <v>1415933</v>
      </c>
      <c r="AJ118" s="237">
        <v>1254000</v>
      </c>
      <c r="AK118" s="198" t="s">
        <v>1292</v>
      </c>
      <c r="AL118" s="196" t="s">
        <v>398</v>
      </c>
      <c r="AM118" s="196" t="s">
        <v>398</v>
      </c>
      <c r="AN118" s="196" t="s">
        <v>398</v>
      </c>
      <c r="AO118" s="196" t="s">
        <v>398</v>
      </c>
      <c r="AP118" s="196" t="s">
        <v>398</v>
      </c>
      <c r="AQ118" s="196" t="s">
        <v>398</v>
      </c>
      <c r="AR118" s="196" t="s">
        <v>398</v>
      </c>
      <c r="AS118" s="196" t="s">
        <v>398</v>
      </c>
      <c r="AT118" s="196" t="s">
        <v>398</v>
      </c>
      <c r="AU118" s="196" t="s">
        <v>398</v>
      </c>
      <c r="AV118" s="196" t="s">
        <v>398</v>
      </c>
      <c r="AW118" s="196" t="s">
        <v>398</v>
      </c>
      <c r="AX118" s="198" t="s">
        <v>1282</v>
      </c>
      <c r="AY118" s="308" t="s">
        <v>1283</v>
      </c>
    </row>
    <row r="119" spans="1:51" ht="409.6" x14ac:dyDescent="0.25">
      <c r="A119" s="224" t="s">
        <v>53</v>
      </c>
      <c r="B119" s="208" t="s">
        <v>586</v>
      </c>
      <c r="C119" s="208" t="s">
        <v>1293</v>
      </c>
      <c r="D119" s="208" t="s">
        <v>1294</v>
      </c>
      <c r="E119" s="203">
        <v>0</v>
      </c>
      <c r="F119" s="224" t="s">
        <v>1295</v>
      </c>
      <c r="G119" s="210" t="s">
        <v>1296</v>
      </c>
      <c r="H119" s="224" t="s">
        <v>1297</v>
      </c>
      <c r="I119" s="224" t="s">
        <v>1298</v>
      </c>
      <c r="J119" s="207">
        <v>0</v>
      </c>
      <c r="K119" s="212" t="s">
        <v>74</v>
      </c>
      <c r="L119" s="296">
        <v>4</v>
      </c>
      <c r="M119" s="297">
        <v>1.5</v>
      </c>
      <c r="N119" s="217">
        <f t="shared" si="1"/>
        <v>500000000</v>
      </c>
      <c r="O119" s="257"/>
      <c r="P119" s="257"/>
      <c r="Q119" s="257"/>
      <c r="R119" s="257"/>
      <c r="S119" s="257"/>
      <c r="T119" s="257">
        <v>500000000</v>
      </c>
      <c r="U119" s="257"/>
      <c r="V119" s="257"/>
      <c r="W119" s="257"/>
      <c r="X119" s="257"/>
      <c r="Y119" s="257"/>
      <c r="Z119" s="257"/>
      <c r="AA119" s="257"/>
      <c r="AB119" s="257"/>
      <c r="AC119" s="257"/>
      <c r="AD119" s="257"/>
      <c r="AE119" s="201" t="s">
        <v>1295</v>
      </c>
      <c r="AF119" s="242" t="s">
        <v>1222</v>
      </c>
      <c r="AG119" s="255" t="s">
        <v>1299</v>
      </c>
      <c r="AH119" s="198" t="s">
        <v>1300</v>
      </c>
      <c r="AI119" s="256">
        <v>194696</v>
      </c>
      <c r="AJ119" s="213">
        <v>500000</v>
      </c>
      <c r="AK119" s="215" t="s">
        <v>1301</v>
      </c>
      <c r="AL119" s="196" t="s">
        <v>398</v>
      </c>
      <c r="AM119" s="196" t="s">
        <v>398</v>
      </c>
      <c r="AN119" s="196"/>
      <c r="AO119" s="196"/>
      <c r="AP119" s="196"/>
      <c r="AQ119" s="196"/>
      <c r="AR119" s="196"/>
      <c r="AS119" s="196"/>
      <c r="AT119" s="196"/>
      <c r="AU119" s="196"/>
      <c r="AV119" s="196"/>
      <c r="AW119" s="196"/>
      <c r="AX119" s="198" t="s">
        <v>1302</v>
      </c>
      <c r="AY119" s="227" t="s">
        <v>1303</v>
      </c>
    </row>
    <row r="120" spans="1:51" ht="408.75" x14ac:dyDescent="0.25">
      <c r="A120" s="224" t="s">
        <v>53</v>
      </c>
      <c r="B120" s="208" t="s">
        <v>586</v>
      </c>
      <c r="C120" s="208" t="s">
        <v>1304</v>
      </c>
      <c r="D120" s="208" t="s">
        <v>1305</v>
      </c>
      <c r="E120" s="203">
        <v>0.5</v>
      </c>
      <c r="F120" s="224" t="s">
        <v>1295</v>
      </c>
      <c r="G120" s="210"/>
      <c r="H120" s="224" t="s">
        <v>1306</v>
      </c>
      <c r="I120" s="224" t="s">
        <v>1307</v>
      </c>
      <c r="J120" s="207">
        <v>0.5</v>
      </c>
      <c r="K120" s="212" t="s">
        <v>61</v>
      </c>
      <c r="L120" s="207">
        <v>1</v>
      </c>
      <c r="M120" s="200">
        <v>1</v>
      </c>
      <c r="N120" s="217">
        <f t="shared" si="1"/>
        <v>65100000</v>
      </c>
      <c r="O120" s="257"/>
      <c r="P120" s="257">
        <v>65100000</v>
      </c>
      <c r="Q120" s="257"/>
      <c r="R120" s="257"/>
      <c r="S120" s="257"/>
      <c r="T120" s="257"/>
      <c r="U120" s="257"/>
      <c r="V120" s="257"/>
      <c r="W120" s="257"/>
      <c r="X120" s="257"/>
      <c r="Y120" s="257"/>
      <c r="Z120" s="257"/>
      <c r="AA120" s="257"/>
      <c r="AB120" s="257"/>
      <c r="AC120" s="257"/>
      <c r="AD120" s="257"/>
      <c r="AE120" s="201" t="s">
        <v>1295</v>
      </c>
      <c r="AF120" s="242" t="s">
        <v>1222</v>
      </c>
      <c r="AG120" s="198" t="s">
        <v>1308</v>
      </c>
      <c r="AH120" s="198" t="s">
        <v>1309</v>
      </c>
      <c r="AI120" s="256">
        <v>80058</v>
      </c>
      <c r="AJ120" s="213">
        <v>65100</v>
      </c>
      <c r="AK120" s="215" t="s">
        <v>1310</v>
      </c>
      <c r="AL120" s="196" t="s">
        <v>66</v>
      </c>
      <c r="AM120" s="196" t="s">
        <v>66</v>
      </c>
      <c r="AN120" s="196"/>
      <c r="AO120" s="196"/>
      <c r="AP120" s="196"/>
      <c r="AQ120" s="196"/>
      <c r="AR120" s="196"/>
      <c r="AS120" s="196"/>
      <c r="AT120" s="196"/>
      <c r="AU120" s="196"/>
      <c r="AV120" s="196"/>
      <c r="AW120" s="196"/>
      <c r="AX120" s="198" t="s">
        <v>1302</v>
      </c>
      <c r="AY120" s="227" t="s">
        <v>1311</v>
      </c>
    </row>
    <row r="121" spans="1:51" ht="409.6" x14ac:dyDescent="0.25">
      <c r="A121" s="224" t="s">
        <v>53</v>
      </c>
      <c r="B121" s="208" t="s">
        <v>586</v>
      </c>
      <c r="C121" s="293" t="s">
        <v>1312</v>
      </c>
      <c r="D121" s="293" t="s">
        <v>1313</v>
      </c>
      <c r="E121" s="293">
        <v>0.25</v>
      </c>
      <c r="F121" s="224" t="s">
        <v>1295</v>
      </c>
      <c r="G121" s="210"/>
      <c r="H121" s="224" t="s">
        <v>1314</v>
      </c>
      <c r="I121" s="224" t="s">
        <v>1315</v>
      </c>
      <c r="J121" s="207">
        <v>0.3</v>
      </c>
      <c r="K121" s="212" t="s">
        <v>61</v>
      </c>
      <c r="L121" s="207">
        <v>1</v>
      </c>
      <c r="M121" s="200">
        <v>1</v>
      </c>
      <c r="N121" s="217">
        <f t="shared" si="1"/>
        <v>65100000</v>
      </c>
      <c r="O121" s="257"/>
      <c r="P121" s="257">
        <v>65100000</v>
      </c>
      <c r="Q121" s="257"/>
      <c r="R121" s="257"/>
      <c r="S121" s="257"/>
      <c r="T121" s="257"/>
      <c r="U121" s="257"/>
      <c r="V121" s="257"/>
      <c r="W121" s="257"/>
      <c r="X121" s="257"/>
      <c r="Y121" s="257"/>
      <c r="Z121" s="257"/>
      <c r="AA121" s="257"/>
      <c r="AB121" s="257"/>
      <c r="AC121" s="257"/>
      <c r="AD121" s="257"/>
      <c r="AE121" s="201" t="s">
        <v>1295</v>
      </c>
      <c r="AF121" s="242" t="s">
        <v>1222</v>
      </c>
      <c r="AG121" s="196">
        <v>42</v>
      </c>
      <c r="AH121" s="198" t="s">
        <v>603</v>
      </c>
      <c r="AI121" s="256">
        <v>1415933</v>
      </c>
      <c r="AJ121" s="217">
        <v>65100</v>
      </c>
      <c r="AK121" s="215" t="s">
        <v>1316</v>
      </c>
      <c r="AL121" s="196" t="s">
        <v>398</v>
      </c>
      <c r="AM121" s="196" t="s">
        <v>398</v>
      </c>
      <c r="AN121" s="196" t="s">
        <v>398</v>
      </c>
      <c r="AO121" s="196" t="s">
        <v>398</v>
      </c>
      <c r="AP121" s="196" t="s">
        <v>398</v>
      </c>
      <c r="AQ121" s="196" t="s">
        <v>398</v>
      </c>
      <c r="AR121" s="196" t="s">
        <v>398</v>
      </c>
      <c r="AS121" s="196" t="s">
        <v>398</v>
      </c>
      <c r="AT121" s="196" t="s">
        <v>398</v>
      </c>
      <c r="AU121" s="196" t="s">
        <v>398</v>
      </c>
      <c r="AV121" s="196" t="s">
        <v>398</v>
      </c>
      <c r="AW121" s="196"/>
      <c r="AX121" s="198" t="s">
        <v>1317</v>
      </c>
      <c r="AY121" s="227" t="s">
        <v>1318</v>
      </c>
    </row>
    <row r="122" spans="1:51" ht="409.6" x14ac:dyDescent="0.25">
      <c r="A122" s="224" t="s">
        <v>53</v>
      </c>
      <c r="B122" s="208" t="s">
        <v>586</v>
      </c>
      <c r="C122" s="294"/>
      <c r="D122" s="294"/>
      <c r="E122" s="294"/>
      <c r="F122" s="224" t="s">
        <v>1295</v>
      </c>
      <c r="G122" s="210"/>
      <c r="H122" s="224" t="s">
        <v>1319</v>
      </c>
      <c r="I122" s="224" t="s">
        <v>1320</v>
      </c>
      <c r="J122" s="207">
        <v>0.85</v>
      </c>
      <c r="K122" s="212" t="s">
        <v>61</v>
      </c>
      <c r="L122" s="207">
        <v>1</v>
      </c>
      <c r="M122" s="200">
        <v>1</v>
      </c>
      <c r="N122" s="217">
        <f t="shared" si="1"/>
        <v>65100000</v>
      </c>
      <c r="O122" s="257"/>
      <c r="P122" s="257">
        <v>65100000</v>
      </c>
      <c r="Q122" s="257"/>
      <c r="R122" s="257"/>
      <c r="S122" s="257"/>
      <c r="T122" s="257"/>
      <c r="U122" s="257"/>
      <c r="V122" s="257"/>
      <c r="W122" s="257"/>
      <c r="X122" s="257"/>
      <c r="Y122" s="257"/>
      <c r="Z122" s="257"/>
      <c r="AA122" s="257"/>
      <c r="AB122" s="257"/>
      <c r="AC122" s="257"/>
      <c r="AD122" s="257"/>
      <c r="AE122" s="201" t="s">
        <v>1295</v>
      </c>
      <c r="AF122" s="242" t="s">
        <v>1222</v>
      </c>
      <c r="AG122" s="196">
        <v>42</v>
      </c>
      <c r="AH122" s="198" t="s">
        <v>603</v>
      </c>
      <c r="AI122" s="256">
        <v>1415933</v>
      </c>
      <c r="AJ122" s="217">
        <v>65100</v>
      </c>
      <c r="AK122" s="215" t="s">
        <v>1321</v>
      </c>
      <c r="AL122" s="196" t="s">
        <v>398</v>
      </c>
      <c r="AM122" s="196" t="s">
        <v>398</v>
      </c>
      <c r="AN122" s="196" t="s">
        <v>398</v>
      </c>
      <c r="AO122" s="196" t="s">
        <v>398</v>
      </c>
      <c r="AP122" s="196" t="s">
        <v>398</v>
      </c>
      <c r="AQ122" s="196" t="s">
        <v>398</v>
      </c>
      <c r="AR122" s="196"/>
      <c r="AS122" s="196"/>
      <c r="AT122" s="196"/>
      <c r="AU122" s="196"/>
      <c r="AV122" s="196"/>
      <c r="AW122" s="196"/>
      <c r="AX122" s="198" t="s">
        <v>1317</v>
      </c>
      <c r="AY122" s="227" t="s">
        <v>1318</v>
      </c>
    </row>
    <row r="123" spans="1:51" ht="409.6" x14ac:dyDescent="0.25">
      <c r="A123" s="224" t="s">
        <v>53</v>
      </c>
      <c r="B123" s="208" t="s">
        <v>586</v>
      </c>
      <c r="C123" s="294"/>
      <c r="D123" s="294"/>
      <c r="E123" s="294"/>
      <c r="F123" s="224" t="s">
        <v>1295</v>
      </c>
      <c r="G123" s="210"/>
      <c r="H123" s="224" t="s">
        <v>1322</v>
      </c>
      <c r="I123" s="224" t="s">
        <v>1323</v>
      </c>
      <c r="J123" s="207">
        <v>0.9</v>
      </c>
      <c r="K123" s="212" t="s">
        <v>74</v>
      </c>
      <c r="L123" s="207">
        <v>1</v>
      </c>
      <c r="M123" s="200">
        <v>0.32</v>
      </c>
      <c r="N123" s="217">
        <f t="shared" si="1"/>
        <v>31338000</v>
      </c>
      <c r="O123" s="257"/>
      <c r="P123" s="257"/>
      <c r="Q123" s="257"/>
      <c r="R123" s="257"/>
      <c r="S123" s="257"/>
      <c r="T123" s="257"/>
      <c r="U123" s="257"/>
      <c r="V123" s="257"/>
      <c r="W123" s="257"/>
      <c r="X123" s="257"/>
      <c r="Y123" s="257">
        <v>31338000</v>
      </c>
      <c r="Z123" s="257"/>
      <c r="AA123" s="257"/>
      <c r="AB123" s="257"/>
      <c r="AC123" s="257"/>
      <c r="AD123" s="257"/>
      <c r="AE123" s="201" t="s">
        <v>1295</v>
      </c>
      <c r="AF123" s="242" t="s">
        <v>1222</v>
      </c>
      <c r="AG123" s="258">
        <v>42</v>
      </c>
      <c r="AH123" s="259" t="s">
        <v>603</v>
      </c>
      <c r="AI123" s="256">
        <v>1415933</v>
      </c>
      <c r="AJ123" s="260">
        <v>31338</v>
      </c>
      <c r="AK123" s="215" t="s">
        <v>1324</v>
      </c>
      <c r="AL123" s="196" t="s">
        <v>596</v>
      </c>
      <c r="AM123" s="196" t="s">
        <v>398</v>
      </c>
      <c r="AN123" s="196"/>
      <c r="AO123" s="196"/>
      <c r="AP123" s="196"/>
      <c r="AQ123" s="196"/>
      <c r="AR123" s="196" t="s">
        <v>398</v>
      </c>
      <c r="AS123" s="196"/>
      <c r="AT123" s="196"/>
      <c r="AU123" s="196"/>
      <c r="AV123" s="196"/>
      <c r="AW123" s="196"/>
      <c r="AX123" s="198" t="s">
        <v>1317</v>
      </c>
      <c r="AY123" s="227" t="s">
        <v>1318</v>
      </c>
    </row>
    <row r="124" spans="1:51" ht="409.6" x14ac:dyDescent="0.25">
      <c r="A124" s="224" t="s">
        <v>53</v>
      </c>
      <c r="B124" s="208" t="s">
        <v>586</v>
      </c>
      <c r="C124" s="295"/>
      <c r="D124" s="295"/>
      <c r="E124" s="294"/>
      <c r="F124" s="224" t="s">
        <v>1295</v>
      </c>
      <c r="G124" s="210"/>
      <c r="H124" s="224" t="s">
        <v>1325</v>
      </c>
      <c r="I124" s="224" t="s">
        <v>1326</v>
      </c>
      <c r="J124" s="207">
        <v>0.2</v>
      </c>
      <c r="K124" s="212" t="s">
        <v>74</v>
      </c>
      <c r="L124" s="207">
        <v>0.1</v>
      </c>
      <c r="M124" s="303">
        <v>3.2399999999999998E-2</v>
      </c>
      <c r="N124" s="217">
        <f t="shared" si="1"/>
        <v>18012494000</v>
      </c>
      <c r="O124" s="257">
        <v>1500000000</v>
      </c>
      <c r="P124" s="257"/>
      <c r="Q124" s="257"/>
      <c r="R124" s="257"/>
      <c r="S124" s="257"/>
      <c r="T124" s="257">
        <v>4298155000</v>
      </c>
      <c r="U124" s="257">
        <v>11800000000</v>
      </c>
      <c r="V124" s="257"/>
      <c r="W124" s="257"/>
      <c r="X124" s="257"/>
      <c r="Y124" s="257"/>
      <c r="Z124" s="257"/>
      <c r="AA124" s="257"/>
      <c r="AB124" s="257">
        <v>414339000</v>
      </c>
      <c r="AC124" s="257"/>
      <c r="AD124" s="257"/>
      <c r="AE124" s="201" t="s">
        <v>1295</v>
      </c>
      <c r="AF124" s="242" t="s">
        <v>593</v>
      </c>
      <c r="AG124" s="196">
        <v>42</v>
      </c>
      <c r="AH124" s="198" t="s">
        <v>603</v>
      </c>
      <c r="AI124" s="256">
        <v>1415933</v>
      </c>
      <c r="AJ124" s="217">
        <v>18012494</v>
      </c>
      <c r="AK124" s="215" t="s">
        <v>1327</v>
      </c>
      <c r="AL124" s="196" t="s">
        <v>596</v>
      </c>
      <c r="AM124" s="196"/>
      <c r="AN124" s="196"/>
      <c r="AO124" s="196"/>
      <c r="AP124" s="196"/>
      <c r="AQ124" s="196"/>
      <c r="AR124" s="196"/>
      <c r="AS124" s="196"/>
      <c r="AT124" s="196"/>
      <c r="AU124" s="196"/>
      <c r="AV124" s="196"/>
      <c r="AW124" s="196"/>
      <c r="AX124" s="198" t="s">
        <v>1317</v>
      </c>
      <c r="AY124" s="227" t="s">
        <v>1318</v>
      </c>
    </row>
    <row r="125" spans="1:51" ht="409.5" x14ac:dyDescent="0.25">
      <c r="A125" s="224" t="s">
        <v>53</v>
      </c>
      <c r="B125" s="208" t="s">
        <v>586</v>
      </c>
      <c r="C125" s="210" t="s">
        <v>1328</v>
      </c>
      <c r="D125" s="210" t="s">
        <v>1329</v>
      </c>
      <c r="E125" s="294"/>
      <c r="F125" s="224" t="s">
        <v>1295</v>
      </c>
      <c r="G125" s="210"/>
      <c r="H125" s="224" t="s">
        <v>1330</v>
      </c>
      <c r="I125" s="224" t="s">
        <v>1331</v>
      </c>
      <c r="J125" s="207">
        <v>0.75</v>
      </c>
      <c r="K125" s="212" t="s">
        <v>61</v>
      </c>
      <c r="L125" s="207">
        <v>1</v>
      </c>
      <c r="M125" s="200">
        <v>1</v>
      </c>
      <c r="N125" s="217">
        <f t="shared" si="1"/>
        <v>65100000</v>
      </c>
      <c r="O125" s="257"/>
      <c r="P125" s="257">
        <v>65100000</v>
      </c>
      <c r="Q125" s="257"/>
      <c r="R125" s="257"/>
      <c r="S125" s="257"/>
      <c r="T125" s="257"/>
      <c r="U125" s="257"/>
      <c r="V125" s="257"/>
      <c r="W125" s="257"/>
      <c r="X125" s="257"/>
      <c r="Y125" s="257"/>
      <c r="Z125" s="257"/>
      <c r="AA125" s="257"/>
      <c r="AB125" s="257"/>
      <c r="AC125" s="257"/>
      <c r="AD125" s="257"/>
      <c r="AE125" s="201" t="s">
        <v>1295</v>
      </c>
      <c r="AF125" s="242" t="s">
        <v>1222</v>
      </c>
      <c r="AG125" s="206">
        <v>42</v>
      </c>
      <c r="AH125" s="201" t="s">
        <v>603</v>
      </c>
      <c r="AI125" s="256">
        <v>1415933</v>
      </c>
      <c r="AJ125" s="217">
        <v>65100</v>
      </c>
      <c r="AK125" s="201" t="s">
        <v>1332</v>
      </c>
      <c r="AL125" s="206" t="s">
        <v>398</v>
      </c>
      <c r="AM125" s="206" t="s">
        <v>398</v>
      </c>
      <c r="AN125" s="206" t="s">
        <v>398</v>
      </c>
      <c r="AO125" s="206" t="s">
        <v>398</v>
      </c>
      <c r="AP125" s="206" t="s">
        <v>398</v>
      </c>
      <c r="AQ125" s="206" t="s">
        <v>398</v>
      </c>
      <c r="AR125" s="206" t="s">
        <v>398</v>
      </c>
      <c r="AS125" s="206" t="s">
        <v>398</v>
      </c>
      <c r="AT125" s="206" t="s">
        <v>398</v>
      </c>
      <c r="AU125" s="206" t="s">
        <v>398</v>
      </c>
      <c r="AV125" s="206" t="s">
        <v>398</v>
      </c>
      <c r="AW125" s="206" t="s">
        <v>398</v>
      </c>
      <c r="AX125" s="201" t="s">
        <v>1333</v>
      </c>
      <c r="AY125" s="227" t="s">
        <v>1318</v>
      </c>
    </row>
    <row r="126" spans="1:51" ht="409.5" x14ac:dyDescent="0.25">
      <c r="A126" s="224" t="s">
        <v>53</v>
      </c>
      <c r="B126" s="208" t="s">
        <v>586</v>
      </c>
      <c r="C126" s="210"/>
      <c r="D126" s="210"/>
      <c r="E126" s="295"/>
      <c r="F126" s="224" t="s">
        <v>1295</v>
      </c>
      <c r="G126" s="210"/>
      <c r="H126" s="224" t="s">
        <v>1334</v>
      </c>
      <c r="I126" s="224" t="s">
        <v>1335</v>
      </c>
      <c r="J126" s="207">
        <v>0.15</v>
      </c>
      <c r="K126" s="212" t="s">
        <v>74</v>
      </c>
      <c r="L126" s="207">
        <v>0.25</v>
      </c>
      <c r="M126" s="200">
        <v>7.0000000000000007E-2</v>
      </c>
      <c r="N126" s="217">
        <f t="shared" si="1"/>
        <v>65100000</v>
      </c>
      <c r="O126" s="257"/>
      <c r="P126" s="257">
        <v>65100000</v>
      </c>
      <c r="Q126" s="257"/>
      <c r="R126" s="257"/>
      <c r="S126" s="257"/>
      <c r="T126" s="257"/>
      <c r="U126" s="257"/>
      <c r="V126" s="257"/>
      <c r="W126" s="257"/>
      <c r="X126" s="257"/>
      <c r="Y126" s="257"/>
      <c r="Z126" s="257"/>
      <c r="AA126" s="257"/>
      <c r="AB126" s="257"/>
      <c r="AC126" s="257"/>
      <c r="AD126" s="257"/>
      <c r="AE126" s="201" t="s">
        <v>1295</v>
      </c>
      <c r="AF126" s="242" t="s">
        <v>1222</v>
      </c>
      <c r="AG126" s="206">
        <v>42</v>
      </c>
      <c r="AH126" s="201" t="s">
        <v>603</v>
      </c>
      <c r="AI126" s="256">
        <v>1415933</v>
      </c>
      <c r="AJ126" s="217">
        <v>65100</v>
      </c>
      <c r="AK126" s="201" t="s">
        <v>1336</v>
      </c>
      <c r="AL126" s="206" t="s">
        <v>398</v>
      </c>
      <c r="AM126" s="206" t="s">
        <v>398</v>
      </c>
      <c r="AN126" s="206" t="s">
        <v>398</v>
      </c>
      <c r="AO126" s="206" t="s">
        <v>398</v>
      </c>
      <c r="AP126" s="206" t="s">
        <v>398</v>
      </c>
      <c r="AQ126" s="206" t="s">
        <v>398</v>
      </c>
      <c r="AR126" s="206" t="s">
        <v>398</v>
      </c>
      <c r="AS126" s="206" t="s">
        <v>398</v>
      </c>
      <c r="AT126" s="206" t="s">
        <v>398</v>
      </c>
      <c r="AU126" s="206" t="s">
        <v>398</v>
      </c>
      <c r="AV126" s="206" t="s">
        <v>398</v>
      </c>
      <c r="AW126" s="206" t="s">
        <v>398</v>
      </c>
      <c r="AX126" s="201" t="s">
        <v>1333</v>
      </c>
      <c r="AY126" s="227" t="s">
        <v>1318</v>
      </c>
    </row>
    <row r="127" spans="1:51" ht="409.5" x14ac:dyDescent="0.25">
      <c r="A127" s="224" t="s">
        <v>53</v>
      </c>
      <c r="B127" s="208" t="s">
        <v>586</v>
      </c>
      <c r="C127" s="210" t="s">
        <v>1337</v>
      </c>
      <c r="D127" s="210" t="s">
        <v>1338</v>
      </c>
      <c r="E127" s="282">
        <v>0.4</v>
      </c>
      <c r="F127" s="224" t="s">
        <v>1295</v>
      </c>
      <c r="G127" s="210"/>
      <c r="H127" s="224" t="s">
        <v>1339</v>
      </c>
      <c r="I127" s="224" t="s">
        <v>1340</v>
      </c>
      <c r="J127" s="207">
        <v>1</v>
      </c>
      <c r="K127" s="212" t="s">
        <v>61</v>
      </c>
      <c r="L127" s="207">
        <v>1</v>
      </c>
      <c r="M127" s="200">
        <v>1</v>
      </c>
      <c r="N127" s="217">
        <f t="shared" si="1"/>
        <v>130200000</v>
      </c>
      <c r="O127" s="257"/>
      <c r="P127" s="257">
        <v>130200000</v>
      </c>
      <c r="Q127" s="257"/>
      <c r="R127" s="257"/>
      <c r="S127" s="257"/>
      <c r="T127" s="257"/>
      <c r="U127" s="257"/>
      <c r="V127" s="257"/>
      <c r="W127" s="257"/>
      <c r="X127" s="257"/>
      <c r="Y127" s="257"/>
      <c r="Z127" s="257"/>
      <c r="AA127" s="257"/>
      <c r="AB127" s="257"/>
      <c r="AC127" s="257"/>
      <c r="AD127" s="257"/>
      <c r="AE127" s="201" t="s">
        <v>1295</v>
      </c>
      <c r="AF127" s="242" t="s">
        <v>1222</v>
      </c>
      <c r="AG127" s="196">
        <v>42</v>
      </c>
      <c r="AH127" s="198" t="s">
        <v>603</v>
      </c>
      <c r="AI127" s="256">
        <v>1415933</v>
      </c>
      <c r="AJ127" s="217">
        <v>130200</v>
      </c>
      <c r="AK127" s="201" t="s">
        <v>1341</v>
      </c>
      <c r="AL127" s="196" t="s">
        <v>596</v>
      </c>
      <c r="AM127" s="196" t="s">
        <v>398</v>
      </c>
      <c r="AN127" s="196" t="s">
        <v>398</v>
      </c>
      <c r="AO127" s="196"/>
      <c r="AP127" s="196" t="s">
        <v>398</v>
      </c>
      <c r="AQ127" s="196"/>
      <c r="AR127" s="196"/>
      <c r="AS127" s="196" t="s">
        <v>398</v>
      </c>
      <c r="AT127" s="196"/>
      <c r="AU127" s="196"/>
      <c r="AV127" s="196" t="s">
        <v>398</v>
      </c>
      <c r="AW127" s="196"/>
      <c r="AX127" s="198" t="s">
        <v>1342</v>
      </c>
      <c r="AY127" s="228" t="s">
        <v>1343</v>
      </c>
    </row>
    <row r="128" spans="1:51" ht="409.5" x14ac:dyDescent="0.25">
      <c r="A128" s="224" t="s">
        <v>53</v>
      </c>
      <c r="B128" s="208" t="s">
        <v>586</v>
      </c>
      <c r="C128" s="210"/>
      <c r="D128" s="210"/>
      <c r="E128" s="282"/>
      <c r="F128" s="224" t="s">
        <v>1295</v>
      </c>
      <c r="G128" s="210"/>
      <c r="H128" s="224" t="s">
        <v>1344</v>
      </c>
      <c r="I128" s="224" t="s">
        <v>1345</v>
      </c>
      <c r="J128" s="207">
        <v>1</v>
      </c>
      <c r="K128" s="212" t="s">
        <v>61</v>
      </c>
      <c r="L128" s="207">
        <v>1</v>
      </c>
      <c r="M128" s="200">
        <v>1</v>
      </c>
      <c r="N128" s="217">
        <f t="shared" si="1"/>
        <v>65100000</v>
      </c>
      <c r="O128" s="257"/>
      <c r="P128" s="257">
        <v>65100000</v>
      </c>
      <c r="Q128" s="257"/>
      <c r="R128" s="257"/>
      <c r="S128" s="257"/>
      <c r="T128" s="257"/>
      <c r="U128" s="257"/>
      <c r="V128" s="257"/>
      <c r="W128" s="257"/>
      <c r="X128" s="257"/>
      <c r="Y128" s="257"/>
      <c r="Z128" s="257"/>
      <c r="AA128" s="257"/>
      <c r="AB128" s="257"/>
      <c r="AC128" s="257"/>
      <c r="AD128" s="257"/>
      <c r="AE128" s="201" t="s">
        <v>1295</v>
      </c>
      <c r="AF128" s="242" t="s">
        <v>1222</v>
      </c>
      <c r="AG128" s="196">
        <v>42</v>
      </c>
      <c r="AH128" s="198" t="s">
        <v>603</v>
      </c>
      <c r="AI128" s="256">
        <v>1415933</v>
      </c>
      <c r="AJ128" s="217">
        <v>65100</v>
      </c>
      <c r="AK128" s="201" t="s">
        <v>1346</v>
      </c>
      <c r="AL128" s="196" t="s">
        <v>596</v>
      </c>
      <c r="AM128" s="196"/>
      <c r="AN128" s="196"/>
      <c r="AO128" s="196"/>
      <c r="AP128" s="196"/>
      <c r="AQ128" s="196" t="s">
        <v>398</v>
      </c>
      <c r="AR128" s="196"/>
      <c r="AS128" s="196"/>
      <c r="AT128" s="196" t="s">
        <v>398</v>
      </c>
      <c r="AU128" s="196"/>
      <c r="AV128" s="196"/>
      <c r="AW128" s="196"/>
      <c r="AX128" s="198" t="s">
        <v>1342</v>
      </c>
      <c r="AY128" s="228" t="s">
        <v>1343</v>
      </c>
    </row>
    <row r="129" spans="1:51" ht="409.5" x14ac:dyDescent="0.25">
      <c r="A129" s="224" t="s">
        <v>53</v>
      </c>
      <c r="B129" s="208" t="s">
        <v>586</v>
      </c>
      <c r="C129" s="210"/>
      <c r="D129" s="210"/>
      <c r="E129" s="282"/>
      <c r="F129" s="224" t="s">
        <v>1295</v>
      </c>
      <c r="G129" s="210"/>
      <c r="H129" s="224" t="s">
        <v>1347</v>
      </c>
      <c r="I129" s="224" t="s">
        <v>1348</v>
      </c>
      <c r="J129" s="207">
        <v>1</v>
      </c>
      <c r="K129" s="212" t="s">
        <v>61</v>
      </c>
      <c r="L129" s="207">
        <v>1</v>
      </c>
      <c r="M129" s="200">
        <v>1</v>
      </c>
      <c r="N129" s="217">
        <f t="shared" si="1"/>
        <v>65100000</v>
      </c>
      <c r="O129" s="257"/>
      <c r="P129" s="257">
        <v>65100000</v>
      </c>
      <c r="Q129" s="257"/>
      <c r="R129" s="257"/>
      <c r="S129" s="257"/>
      <c r="T129" s="257"/>
      <c r="U129" s="257"/>
      <c r="V129" s="257"/>
      <c r="W129" s="257"/>
      <c r="X129" s="257"/>
      <c r="Y129" s="257"/>
      <c r="Z129" s="257"/>
      <c r="AA129" s="257"/>
      <c r="AB129" s="257"/>
      <c r="AC129" s="257"/>
      <c r="AD129" s="257"/>
      <c r="AE129" s="201" t="s">
        <v>1295</v>
      </c>
      <c r="AF129" s="242" t="s">
        <v>1222</v>
      </c>
      <c r="AG129" s="196">
        <v>42</v>
      </c>
      <c r="AH129" s="198" t="s">
        <v>603</v>
      </c>
      <c r="AI129" s="256">
        <v>1415933</v>
      </c>
      <c r="AJ129" s="217">
        <v>65100</v>
      </c>
      <c r="AK129" s="201" t="s">
        <v>1349</v>
      </c>
      <c r="AL129" s="196" t="s">
        <v>596</v>
      </c>
      <c r="AM129" s="196"/>
      <c r="AN129" s="196"/>
      <c r="AO129" s="196"/>
      <c r="AP129" s="196"/>
      <c r="AQ129" s="196"/>
      <c r="AR129" s="196"/>
      <c r="AS129" s="196" t="s">
        <v>398</v>
      </c>
      <c r="AT129" s="196" t="s">
        <v>398</v>
      </c>
      <c r="AU129" s="196"/>
      <c r="AV129" s="196"/>
      <c r="AW129" s="196"/>
      <c r="AX129" s="198" t="s">
        <v>1342</v>
      </c>
      <c r="AY129" s="228" t="s">
        <v>1343</v>
      </c>
    </row>
    <row r="130" spans="1:51" ht="409.6" thickBot="1" x14ac:dyDescent="0.3">
      <c r="A130" s="224" t="s">
        <v>53</v>
      </c>
      <c r="B130" s="208" t="s">
        <v>586</v>
      </c>
      <c r="C130" s="210"/>
      <c r="D130" s="210"/>
      <c r="E130" s="282"/>
      <c r="F130" s="224" t="s">
        <v>1295</v>
      </c>
      <c r="G130" s="210"/>
      <c r="H130" s="224" t="s">
        <v>1350</v>
      </c>
      <c r="I130" s="224" t="s">
        <v>1351</v>
      </c>
      <c r="J130" s="207">
        <v>1</v>
      </c>
      <c r="K130" s="212" t="s">
        <v>61</v>
      </c>
      <c r="L130" s="207">
        <v>1</v>
      </c>
      <c r="M130" s="200">
        <v>1</v>
      </c>
      <c r="N130" s="217">
        <f t="shared" si="1"/>
        <v>65100000</v>
      </c>
      <c r="O130" s="257"/>
      <c r="P130" s="257">
        <v>65100000</v>
      </c>
      <c r="Q130" s="257"/>
      <c r="R130" s="257"/>
      <c r="S130" s="257"/>
      <c r="T130" s="257"/>
      <c r="U130" s="257"/>
      <c r="V130" s="257"/>
      <c r="W130" s="257"/>
      <c r="X130" s="257"/>
      <c r="Y130" s="257"/>
      <c r="Z130" s="257"/>
      <c r="AA130" s="257"/>
      <c r="AB130" s="257"/>
      <c r="AC130" s="257"/>
      <c r="AD130" s="257"/>
      <c r="AE130" s="201" t="s">
        <v>1295</v>
      </c>
      <c r="AF130" s="242" t="s">
        <v>1222</v>
      </c>
      <c r="AG130" s="196">
        <v>42</v>
      </c>
      <c r="AH130" s="198" t="s">
        <v>603</v>
      </c>
      <c r="AI130" s="256">
        <v>1415933</v>
      </c>
      <c r="AJ130" s="217">
        <v>65100</v>
      </c>
      <c r="AK130" s="224" t="s">
        <v>1352</v>
      </c>
      <c r="AL130" s="196" t="s">
        <v>596</v>
      </c>
      <c r="AM130" s="196"/>
      <c r="AN130" s="196" t="s">
        <v>398</v>
      </c>
      <c r="AO130" s="196" t="s">
        <v>398</v>
      </c>
      <c r="AP130" s="196"/>
      <c r="AQ130" s="196"/>
      <c r="AR130" s="196"/>
      <c r="AS130" s="196"/>
      <c r="AT130" s="196"/>
      <c r="AU130" s="196"/>
      <c r="AV130" s="196"/>
      <c r="AW130" s="196"/>
      <c r="AX130" s="198" t="s">
        <v>1342</v>
      </c>
      <c r="AY130" s="228" t="s">
        <v>1343</v>
      </c>
    </row>
    <row r="131" spans="1:51" ht="409.6" thickTop="1" x14ac:dyDescent="0.25">
      <c r="A131" s="224" t="s">
        <v>53</v>
      </c>
      <c r="B131" s="208" t="s">
        <v>586</v>
      </c>
      <c r="C131" s="208" t="s">
        <v>1353</v>
      </c>
      <c r="D131" s="208" t="s">
        <v>1354</v>
      </c>
      <c r="E131" s="203">
        <v>0.9</v>
      </c>
      <c r="F131" s="224" t="s">
        <v>1355</v>
      </c>
      <c r="G131" s="203" t="s">
        <v>1356</v>
      </c>
      <c r="H131" s="224" t="s">
        <v>1357</v>
      </c>
      <c r="I131" s="224" t="s">
        <v>1358</v>
      </c>
      <c r="J131" s="206">
        <v>1</v>
      </c>
      <c r="K131" s="212" t="s">
        <v>61</v>
      </c>
      <c r="L131" s="283">
        <v>1</v>
      </c>
      <c r="M131" s="199">
        <v>1</v>
      </c>
      <c r="N131" s="217">
        <f t="shared" si="1"/>
        <v>112271000</v>
      </c>
      <c r="O131" s="257"/>
      <c r="P131" s="257">
        <v>112271000</v>
      </c>
      <c r="Q131" s="257"/>
      <c r="R131" s="257"/>
      <c r="S131" s="257"/>
      <c r="T131" s="257"/>
      <c r="U131" s="257"/>
      <c r="V131" s="257"/>
      <c r="W131" s="257"/>
      <c r="X131" s="257"/>
      <c r="Y131" s="257"/>
      <c r="Z131" s="257"/>
      <c r="AA131" s="257"/>
      <c r="AB131" s="257"/>
      <c r="AC131" s="257"/>
      <c r="AD131" s="257"/>
      <c r="AE131" s="201" t="s">
        <v>1355</v>
      </c>
      <c r="AF131" s="202" t="s">
        <v>1222</v>
      </c>
      <c r="AG131" s="229">
        <v>42</v>
      </c>
      <c r="AH131" s="198" t="s">
        <v>1359</v>
      </c>
      <c r="AI131" s="244">
        <v>1415933</v>
      </c>
      <c r="AJ131" s="217">
        <v>112271</v>
      </c>
      <c r="AK131" s="249" t="s">
        <v>1360</v>
      </c>
      <c r="AL131" s="261" t="s">
        <v>596</v>
      </c>
      <c r="AM131" s="196" t="s">
        <v>398</v>
      </c>
      <c r="AN131" s="196" t="s">
        <v>398</v>
      </c>
      <c r="AO131" s="196" t="s">
        <v>398</v>
      </c>
      <c r="AP131" s="196" t="s">
        <v>398</v>
      </c>
      <c r="AQ131" s="196" t="s">
        <v>398</v>
      </c>
      <c r="AR131" s="196" t="s">
        <v>398</v>
      </c>
      <c r="AS131" s="196" t="s">
        <v>398</v>
      </c>
      <c r="AT131" s="196" t="s">
        <v>398</v>
      </c>
      <c r="AU131" s="196" t="s">
        <v>398</v>
      </c>
      <c r="AV131" s="196" t="s">
        <v>398</v>
      </c>
      <c r="AW131" s="196" t="s">
        <v>398</v>
      </c>
      <c r="AX131" s="198" t="s">
        <v>1361</v>
      </c>
      <c r="AY131" s="201" t="s">
        <v>605</v>
      </c>
    </row>
    <row r="132" spans="1:51" ht="409.5" x14ac:dyDescent="0.25">
      <c r="A132" s="224" t="s">
        <v>53</v>
      </c>
      <c r="B132" s="208" t="s">
        <v>586</v>
      </c>
      <c r="C132" s="208" t="s">
        <v>1362</v>
      </c>
      <c r="D132" s="208" t="s">
        <v>1363</v>
      </c>
      <c r="E132" s="203">
        <v>1</v>
      </c>
      <c r="F132" s="224" t="s">
        <v>1355</v>
      </c>
      <c r="G132" s="203"/>
      <c r="H132" s="224" t="s">
        <v>1364</v>
      </c>
      <c r="I132" s="224" t="s">
        <v>1365</v>
      </c>
      <c r="J132" s="206">
        <v>1</v>
      </c>
      <c r="K132" s="212" t="s">
        <v>61</v>
      </c>
      <c r="L132" s="283">
        <v>1</v>
      </c>
      <c r="M132" s="199">
        <v>1</v>
      </c>
      <c r="N132" s="217">
        <f t="shared" si="1"/>
        <v>22454000</v>
      </c>
      <c r="O132" s="257"/>
      <c r="P132" s="257">
        <v>22454000</v>
      </c>
      <c r="Q132" s="257"/>
      <c r="R132" s="257"/>
      <c r="S132" s="257"/>
      <c r="T132" s="257"/>
      <c r="U132" s="257"/>
      <c r="V132" s="257"/>
      <c r="W132" s="257"/>
      <c r="X132" s="257"/>
      <c r="Y132" s="257"/>
      <c r="Z132" s="257"/>
      <c r="AA132" s="257"/>
      <c r="AB132" s="257"/>
      <c r="AC132" s="257"/>
      <c r="AD132" s="257"/>
      <c r="AE132" s="201" t="s">
        <v>1355</v>
      </c>
      <c r="AF132" s="202" t="s">
        <v>1222</v>
      </c>
      <c r="AG132" s="216">
        <v>42</v>
      </c>
      <c r="AH132" s="198" t="s">
        <v>1359</v>
      </c>
      <c r="AI132" s="244">
        <v>1415933</v>
      </c>
      <c r="AJ132" s="217">
        <v>22454</v>
      </c>
      <c r="AK132" s="262" t="s">
        <v>1366</v>
      </c>
      <c r="AL132" s="196" t="s">
        <v>596</v>
      </c>
      <c r="AM132" s="196" t="s">
        <v>398</v>
      </c>
      <c r="AN132" s="196" t="s">
        <v>398</v>
      </c>
      <c r="AO132" s="196" t="s">
        <v>398</v>
      </c>
      <c r="AP132" s="196" t="s">
        <v>398</v>
      </c>
      <c r="AQ132" s="196" t="s">
        <v>398</v>
      </c>
      <c r="AR132" s="196" t="s">
        <v>398</v>
      </c>
      <c r="AS132" s="196" t="s">
        <v>398</v>
      </c>
      <c r="AT132" s="196" t="s">
        <v>398</v>
      </c>
      <c r="AU132" s="196" t="s">
        <v>398</v>
      </c>
      <c r="AV132" s="196" t="s">
        <v>398</v>
      </c>
      <c r="AW132" s="196" t="s">
        <v>398</v>
      </c>
      <c r="AX132" s="198" t="s">
        <v>1367</v>
      </c>
      <c r="AY132" s="201" t="s">
        <v>605</v>
      </c>
    </row>
    <row r="133" spans="1:51" ht="409.5" x14ac:dyDescent="0.25">
      <c r="A133" s="224" t="s">
        <v>53</v>
      </c>
      <c r="B133" s="208" t="s">
        <v>586</v>
      </c>
      <c r="C133" s="208" t="s">
        <v>1368</v>
      </c>
      <c r="D133" s="208" t="s">
        <v>1369</v>
      </c>
      <c r="E133" s="203">
        <v>1</v>
      </c>
      <c r="F133" s="224" t="s">
        <v>1355</v>
      </c>
      <c r="G133" s="293" t="s">
        <v>1356</v>
      </c>
      <c r="H133" s="224" t="s">
        <v>1370</v>
      </c>
      <c r="I133" s="224" t="s">
        <v>1371</v>
      </c>
      <c r="J133" s="206">
        <v>1</v>
      </c>
      <c r="K133" s="212" t="s">
        <v>61</v>
      </c>
      <c r="L133" s="283">
        <v>1</v>
      </c>
      <c r="M133" s="199">
        <v>1</v>
      </c>
      <c r="N133" s="217">
        <f t="shared" si="1"/>
        <v>168407000</v>
      </c>
      <c r="O133" s="257"/>
      <c r="P133" s="257">
        <v>168407000</v>
      </c>
      <c r="Q133" s="257"/>
      <c r="R133" s="257"/>
      <c r="S133" s="257"/>
      <c r="T133" s="257"/>
      <c r="U133" s="257"/>
      <c r="V133" s="257"/>
      <c r="W133" s="257"/>
      <c r="X133" s="257"/>
      <c r="Y133" s="257"/>
      <c r="Z133" s="257"/>
      <c r="AA133" s="257"/>
      <c r="AB133" s="257"/>
      <c r="AC133" s="257"/>
      <c r="AD133" s="257"/>
      <c r="AE133" s="201" t="s">
        <v>1355</v>
      </c>
      <c r="AF133" s="202" t="s">
        <v>1222</v>
      </c>
      <c r="AG133" s="216">
        <v>42</v>
      </c>
      <c r="AH133" s="198" t="s">
        <v>1359</v>
      </c>
      <c r="AI133" s="244">
        <v>1415933</v>
      </c>
      <c r="AJ133" s="217">
        <v>168407</v>
      </c>
      <c r="AK133" s="249" t="s">
        <v>1372</v>
      </c>
      <c r="AL133" s="196" t="s">
        <v>596</v>
      </c>
      <c r="AM133" s="196" t="s">
        <v>398</v>
      </c>
      <c r="AN133" s="196" t="s">
        <v>398</v>
      </c>
      <c r="AO133" s="196" t="s">
        <v>398</v>
      </c>
      <c r="AP133" s="196" t="s">
        <v>398</v>
      </c>
      <c r="AQ133" s="196" t="s">
        <v>398</v>
      </c>
      <c r="AR133" s="196" t="s">
        <v>398</v>
      </c>
      <c r="AS133" s="196" t="s">
        <v>398</v>
      </c>
      <c r="AT133" s="196" t="s">
        <v>398</v>
      </c>
      <c r="AU133" s="196" t="s">
        <v>398</v>
      </c>
      <c r="AV133" s="196" t="s">
        <v>398</v>
      </c>
      <c r="AW133" s="196" t="s">
        <v>398</v>
      </c>
      <c r="AX133" s="198" t="s">
        <v>1361</v>
      </c>
      <c r="AY133" s="201" t="s">
        <v>605</v>
      </c>
    </row>
    <row r="134" spans="1:51" ht="409.5" x14ac:dyDescent="0.25">
      <c r="A134" s="224" t="s">
        <v>53</v>
      </c>
      <c r="B134" s="208" t="s">
        <v>586</v>
      </c>
      <c r="C134" s="208" t="s">
        <v>1373</v>
      </c>
      <c r="D134" s="208" t="s">
        <v>1374</v>
      </c>
      <c r="E134" s="203">
        <v>1</v>
      </c>
      <c r="F134" s="224" t="s">
        <v>1355</v>
      </c>
      <c r="G134" s="294"/>
      <c r="H134" s="224" t="s">
        <v>1375</v>
      </c>
      <c r="I134" s="224" t="s">
        <v>1376</v>
      </c>
      <c r="J134" s="206">
        <v>1</v>
      </c>
      <c r="K134" s="212" t="s">
        <v>61</v>
      </c>
      <c r="L134" s="283">
        <v>1</v>
      </c>
      <c r="M134" s="199">
        <v>1</v>
      </c>
      <c r="N134" s="217">
        <f t="shared" si="1"/>
        <v>785899000</v>
      </c>
      <c r="O134" s="257"/>
      <c r="P134" s="257">
        <v>785899000</v>
      </c>
      <c r="Q134" s="257"/>
      <c r="R134" s="257"/>
      <c r="S134" s="257"/>
      <c r="T134" s="257"/>
      <c r="U134" s="257"/>
      <c r="V134" s="257"/>
      <c r="W134" s="257"/>
      <c r="X134" s="257"/>
      <c r="Y134" s="257"/>
      <c r="Z134" s="257"/>
      <c r="AA134" s="257"/>
      <c r="AB134" s="257"/>
      <c r="AC134" s="257"/>
      <c r="AD134" s="257"/>
      <c r="AE134" s="201" t="s">
        <v>1355</v>
      </c>
      <c r="AF134" s="202" t="s">
        <v>1222</v>
      </c>
      <c r="AG134" s="216">
        <v>42</v>
      </c>
      <c r="AH134" s="198" t="s">
        <v>1359</v>
      </c>
      <c r="AI134" s="244">
        <v>1415933</v>
      </c>
      <c r="AJ134" s="217">
        <v>785899</v>
      </c>
      <c r="AK134" s="249" t="s">
        <v>1377</v>
      </c>
      <c r="AL134" s="196" t="s">
        <v>596</v>
      </c>
      <c r="AM134" s="196" t="s">
        <v>398</v>
      </c>
      <c r="AN134" s="196" t="s">
        <v>398</v>
      </c>
      <c r="AO134" s="196" t="s">
        <v>398</v>
      </c>
      <c r="AP134" s="196" t="s">
        <v>398</v>
      </c>
      <c r="AQ134" s="196" t="s">
        <v>398</v>
      </c>
      <c r="AR134" s="196" t="s">
        <v>398</v>
      </c>
      <c r="AS134" s="196" t="s">
        <v>398</v>
      </c>
      <c r="AT134" s="196" t="s">
        <v>398</v>
      </c>
      <c r="AU134" s="196" t="s">
        <v>398</v>
      </c>
      <c r="AV134" s="196" t="s">
        <v>398</v>
      </c>
      <c r="AW134" s="196" t="s">
        <v>398</v>
      </c>
      <c r="AX134" s="198" t="s">
        <v>1361</v>
      </c>
      <c r="AY134" s="201" t="s">
        <v>605</v>
      </c>
    </row>
    <row r="135" spans="1:51" ht="409.5" x14ac:dyDescent="0.25">
      <c r="A135" s="224" t="s">
        <v>53</v>
      </c>
      <c r="B135" s="208" t="s">
        <v>586</v>
      </c>
      <c r="C135" s="208" t="s">
        <v>1378</v>
      </c>
      <c r="D135" s="208" t="s">
        <v>1379</v>
      </c>
      <c r="E135" s="203">
        <v>1</v>
      </c>
      <c r="F135" s="224" t="s">
        <v>1355</v>
      </c>
      <c r="G135" s="294"/>
      <c r="H135" s="224" t="s">
        <v>1380</v>
      </c>
      <c r="I135" s="224" t="s">
        <v>1381</v>
      </c>
      <c r="J135" s="206">
        <v>1</v>
      </c>
      <c r="K135" s="212" t="s">
        <v>61</v>
      </c>
      <c r="L135" s="283">
        <v>1</v>
      </c>
      <c r="M135" s="199">
        <v>1</v>
      </c>
      <c r="N135" s="217">
        <f t="shared" si="1"/>
        <v>16841000</v>
      </c>
      <c r="O135" s="257"/>
      <c r="P135" s="257">
        <v>16841000</v>
      </c>
      <c r="Q135" s="257"/>
      <c r="R135" s="257"/>
      <c r="S135" s="257"/>
      <c r="T135" s="257"/>
      <c r="U135" s="257"/>
      <c r="V135" s="257"/>
      <c r="W135" s="257"/>
      <c r="X135" s="257"/>
      <c r="Y135" s="257"/>
      <c r="Z135" s="257"/>
      <c r="AA135" s="257"/>
      <c r="AB135" s="257"/>
      <c r="AC135" s="257"/>
      <c r="AD135" s="257"/>
      <c r="AE135" s="201" t="s">
        <v>1355</v>
      </c>
      <c r="AF135" s="202" t="s">
        <v>1222</v>
      </c>
      <c r="AG135" s="216">
        <v>42</v>
      </c>
      <c r="AH135" s="198" t="s">
        <v>1359</v>
      </c>
      <c r="AI135" s="244">
        <v>1415933</v>
      </c>
      <c r="AJ135" s="217">
        <v>16841</v>
      </c>
      <c r="AK135" s="249" t="s">
        <v>1382</v>
      </c>
      <c r="AL135" s="196" t="s">
        <v>596</v>
      </c>
      <c r="AM135" s="196" t="s">
        <v>398</v>
      </c>
      <c r="AN135" s="196" t="s">
        <v>398</v>
      </c>
      <c r="AO135" s="196" t="s">
        <v>398</v>
      </c>
      <c r="AP135" s="196" t="s">
        <v>398</v>
      </c>
      <c r="AQ135" s="196" t="s">
        <v>398</v>
      </c>
      <c r="AR135" s="196" t="s">
        <v>398</v>
      </c>
      <c r="AS135" s="196" t="s">
        <v>398</v>
      </c>
      <c r="AT135" s="196" t="s">
        <v>398</v>
      </c>
      <c r="AU135" s="196" t="s">
        <v>398</v>
      </c>
      <c r="AV135" s="196" t="s">
        <v>398</v>
      </c>
      <c r="AW135" s="196" t="s">
        <v>398</v>
      </c>
      <c r="AX135" s="198" t="s">
        <v>1383</v>
      </c>
      <c r="AY135" s="201" t="s">
        <v>605</v>
      </c>
    </row>
    <row r="136" spans="1:51" ht="409.5" x14ac:dyDescent="0.25">
      <c r="A136" s="224" t="s">
        <v>53</v>
      </c>
      <c r="B136" s="208" t="s">
        <v>586</v>
      </c>
      <c r="C136" s="208" t="s">
        <v>1384</v>
      </c>
      <c r="D136" s="208" t="s">
        <v>1385</v>
      </c>
      <c r="E136" s="203">
        <v>1</v>
      </c>
      <c r="F136" s="224" t="s">
        <v>1355</v>
      </c>
      <c r="G136" s="295"/>
      <c r="H136" s="224" t="s">
        <v>1386</v>
      </c>
      <c r="I136" s="224" t="s">
        <v>1387</v>
      </c>
      <c r="J136" s="206">
        <v>0.7</v>
      </c>
      <c r="K136" s="212" t="s">
        <v>61</v>
      </c>
      <c r="L136" s="283">
        <v>1</v>
      </c>
      <c r="M136" s="199">
        <v>1</v>
      </c>
      <c r="N136" s="217">
        <f t="shared" si="1"/>
        <v>16841000</v>
      </c>
      <c r="O136" s="257"/>
      <c r="P136" s="257">
        <v>16841000</v>
      </c>
      <c r="Q136" s="257"/>
      <c r="R136" s="257"/>
      <c r="S136" s="257"/>
      <c r="T136" s="257"/>
      <c r="U136" s="257"/>
      <c r="V136" s="257"/>
      <c r="W136" s="257"/>
      <c r="X136" s="257"/>
      <c r="Y136" s="257"/>
      <c r="Z136" s="257"/>
      <c r="AA136" s="257"/>
      <c r="AB136" s="257"/>
      <c r="AC136" s="257"/>
      <c r="AD136" s="257"/>
      <c r="AE136" s="201" t="s">
        <v>1355</v>
      </c>
      <c r="AF136" s="202" t="s">
        <v>1222</v>
      </c>
      <c r="AG136" s="216">
        <v>42</v>
      </c>
      <c r="AH136" s="198" t="s">
        <v>1359</v>
      </c>
      <c r="AI136" s="244">
        <v>1415933</v>
      </c>
      <c r="AJ136" s="217">
        <v>16841</v>
      </c>
      <c r="AK136" s="249" t="s">
        <v>1388</v>
      </c>
      <c r="AL136" s="196" t="s">
        <v>596</v>
      </c>
      <c r="AM136" s="196" t="s">
        <v>398</v>
      </c>
      <c r="AN136" s="196" t="s">
        <v>398</v>
      </c>
      <c r="AO136" s="196" t="s">
        <v>398</v>
      </c>
      <c r="AP136" s="196" t="s">
        <v>398</v>
      </c>
      <c r="AQ136" s="196" t="s">
        <v>398</v>
      </c>
      <c r="AR136" s="196" t="s">
        <v>398</v>
      </c>
      <c r="AS136" s="196" t="s">
        <v>398</v>
      </c>
      <c r="AT136" s="196" t="s">
        <v>398</v>
      </c>
      <c r="AU136" s="196" t="s">
        <v>398</v>
      </c>
      <c r="AV136" s="196" t="s">
        <v>398</v>
      </c>
      <c r="AW136" s="196" t="s">
        <v>398</v>
      </c>
      <c r="AX136" s="198" t="s">
        <v>1383</v>
      </c>
      <c r="AY136" s="201" t="s">
        <v>605</v>
      </c>
    </row>
    <row r="137" spans="1:51" ht="409.6" thickBot="1" x14ac:dyDescent="0.3">
      <c r="A137" s="224" t="s">
        <v>53</v>
      </c>
      <c r="B137" s="208" t="s">
        <v>586</v>
      </c>
      <c r="C137" s="208" t="s">
        <v>1389</v>
      </c>
      <c r="D137" s="208" t="s">
        <v>1390</v>
      </c>
      <c r="E137" s="203">
        <v>0.5</v>
      </c>
      <c r="F137" s="224" t="s">
        <v>1355</v>
      </c>
      <c r="G137" s="203" t="s">
        <v>1356</v>
      </c>
      <c r="H137" s="224" t="s">
        <v>1391</v>
      </c>
      <c r="I137" s="224" t="s">
        <v>1392</v>
      </c>
      <c r="J137" s="206">
        <v>0.2</v>
      </c>
      <c r="K137" s="212" t="s">
        <v>74</v>
      </c>
      <c r="L137" s="283">
        <v>0.5</v>
      </c>
      <c r="M137" s="287" t="s">
        <v>1393</v>
      </c>
      <c r="N137" s="217">
        <f t="shared" si="1"/>
        <v>121385000</v>
      </c>
      <c r="O137" s="257"/>
      <c r="P137" s="257">
        <v>121385000</v>
      </c>
      <c r="Q137" s="257"/>
      <c r="R137" s="257"/>
      <c r="S137" s="257"/>
      <c r="T137" s="257"/>
      <c r="U137" s="257"/>
      <c r="V137" s="257"/>
      <c r="W137" s="257"/>
      <c r="X137" s="257"/>
      <c r="Y137" s="257"/>
      <c r="Z137" s="257"/>
      <c r="AA137" s="257"/>
      <c r="AB137" s="257"/>
      <c r="AC137" s="257"/>
      <c r="AD137" s="257"/>
      <c r="AE137" s="201" t="s">
        <v>1355</v>
      </c>
      <c r="AF137" s="202" t="s">
        <v>1222</v>
      </c>
      <c r="AG137" s="230">
        <v>42</v>
      </c>
      <c r="AH137" s="198" t="s">
        <v>1359</v>
      </c>
      <c r="AI137" s="244">
        <v>1415933</v>
      </c>
      <c r="AJ137" s="217">
        <v>121385</v>
      </c>
      <c r="AK137" s="249" t="s">
        <v>1394</v>
      </c>
      <c r="AL137" s="219" t="s">
        <v>596</v>
      </c>
      <c r="AM137" s="196" t="s">
        <v>398</v>
      </c>
      <c r="AN137" s="196" t="s">
        <v>398</v>
      </c>
      <c r="AO137" s="196" t="s">
        <v>398</v>
      </c>
      <c r="AP137" s="196" t="s">
        <v>398</v>
      </c>
      <c r="AQ137" s="196" t="s">
        <v>398</v>
      </c>
      <c r="AR137" s="196" t="s">
        <v>398</v>
      </c>
      <c r="AS137" s="196" t="s">
        <v>398</v>
      </c>
      <c r="AT137" s="196" t="s">
        <v>398</v>
      </c>
      <c r="AU137" s="196" t="s">
        <v>398</v>
      </c>
      <c r="AV137" s="196" t="s">
        <v>398</v>
      </c>
      <c r="AW137" s="196" t="s">
        <v>398</v>
      </c>
      <c r="AX137" s="198" t="s">
        <v>1395</v>
      </c>
      <c r="AY137" s="201" t="s">
        <v>605</v>
      </c>
    </row>
    <row r="138" spans="1:51" ht="409.6" thickTop="1" x14ac:dyDescent="0.25">
      <c r="A138" s="224" t="s">
        <v>53</v>
      </c>
      <c r="B138" s="208" t="s">
        <v>586</v>
      </c>
      <c r="C138" s="210" t="s">
        <v>1396</v>
      </c>
      <c r="D138" s="210" t="s">
        <v>1397</v>
      </c>
      <c r="E138" s="282">
        <v>0.3</v>
      </c>
      <c r="F138" s="224" t="s">
        <v>1398</v>
      </c>
      <c r="G138" s="210" t="s">
        <v>1399</v>
      </c>
      <c r="H138" s="224" t="s">
        <v>1400</v>
      </c>
      <c r="I138" s="224" t="s">
        <v>1401</v>
      </c>
      <c r="J138" s="206">
        <v>0</v>
      </c>
      <c r="K138" s="212" t="s">
        <v>74</v>
      </c>
      <c r="L138" s="283">
        <v>1</v>
      </c>
      <c r="M138" s="199">
        <v>0.3</v>
      </c>
      <c r="N138" s="217">
        <f t="shared" si="1"/>
        <v>15679000</v>
      </c>
      <c r="O138" s="257"/>
      <c r="P138" s="257">
        <v>15679000</v>
      </c>
      <c r="Q138" s="257"/>
      <c r="R138" s="257"/>
      <c r="S138" s="257"/>
      <c r="T138" s="257"/>
      <c r="U138" s="257"/>
      <c r="V138" s="257"/>
      <c r="W138" s="257"/>
      <c r="X138" s="257"/>
      <c r="Y138" s="257"/>
      <c r="Z138" s="257"/>
      <c r="AA138" s="257"/>
      <c r="AB138" s="257"/>
      <c r="AC138" s="257"/>
      <c r="AD138" s="257"/>
      <c r="AE138" s="201" t="s">
        <v>1398</v>
      </c>
      <c r="AF138" s="242" t="s">
        <v>1222</v>
      </c>
      <c r="AG138" s="216">
        <v>42</v>
      </c>
      <c r="AH138" s="198" t="s">
        <v>899</v>
      </c>
      <c r="AI138" s="257">
        <v>1415933</v>
      </c>
      <c r="AJ138" s="217">
        <v>15679</v>
      </c>
      <c r="AK138" s="198" t="s">
        <v>1402</v>
      </c>
      <c r="AL138" s="242" t="s">
        <v>596</v>
      </c>
      <c r="AM138" s="196" t="s">
        <v>398</v>
      </c>
      <c r="AN138" s="196" t="s">
        <v>398</v>
      </c>
      <c r="AO138" s="196" t="s">
        <v>398</v>
      </c>
      <c r="AP138" s="196" t="s">
        <v>398</v>
      </c>
      <c r="AQ138" s="196" t="s">
        <v>398</v>
      </c>
      <c r="AR138" s="196" t="s">
        <v>398</v>
      </c>
      <c r="AS138" s="196" t="s">
        <v>398</v>
      </c>
      <c r="AT138" s="196" t="s">
        <v>398</v>
      </c>
      <c r="AU138" s="196" t="s">
        <v>398</v>
      </c>
      <c r="AV138" s="196" t="s">
        <v>398</v>
      </c>
      <c r="AW138" s="196" t="s">
        <v>398</v>
      </c>
      <c r="AX138" s="198" t="s">
        <v>1403</v>
      </c>
      <c r="AY138" s="201" t="s">
        <v>605</v>
      </c>
    </row>
    <row r="139" spans="1:51" ht="409.5" x14ac:dyDescent="0.25">
      <c r="A139" s="224" t="s">
        <v>53</v>
      </c>
      <c r="B139" s="208" t="s">
        <v>586</v>
      </c>
      <c r="C139" s="210"/>
      <c r="D139" s="210"/>
      <c r="E139" s="282"/>
      <c r="F139" s="224" t="s">
        <v>1398</v>
      </c>
      <c r="G139" s="210"/>
      <c r="H139" s="224" t="s">
        <v>1404</v>
      </c>
      <c r="I139" s="224" t="s">
        <v>1405</v>
      </c>
      <c r="J139" s="206">
        <v>0.85</v>
      </c>
      <c r="K139" s="212" t="s">
        <v>61</v>
      </c>
      <c r="L139" s="283">
        <v>0.85</v>
      </c>
      <c r="M139" s="199">
        <v>0.85</v>
      </c>
      <c r="N139" s="217">
        <f t="shared" si="1"/>
        <v>77046000</v>
      </c>
      <c r="O139" s="257"/>
      <c r="P139" s="257">
        <v>77046000</v>
      </c>
      <c r="Q139" s="257"/>
      <c r="R139" s="257"/>
      <c r="S139" s="257"/>
      <c r="T139" s="257"/>
      <c r="U139" s="257"/>
      <c r="V139" s="257"/>
      <c r="W139" s="257"/>
      <c r="X139" s="257"/>
      <c r="Y139" s="257"/>
      <c r="Z139" s="257"/>
      <c r="AA139" s="257"/>
      <c r="AB139" s="257"/>
      <c r="AC139" s="257"/>
      <c r="AD139" s="257"/>
      <c r="AE139" s="201" t="s">
        <v>1398</v>
      </c>
      <c r="AF139" s="242" t="s">
        <v>1222</v>
      </c>
      <c r="AG139" s="216">
        <v>42</v>
      </c>
      <c r="AH139" s="198" t="s">
        <v>899</v>
      </c>
      <c r="AI139" s="257">
        <v>1415933</v>
      </c>
      <c r="AJ139" s="217">
        <v>77046</v>
      </c>
      <c r="AK139" s="198" t="s">
        <v>1406</v>
      </c>
      <c r="AL139" s="242" t="s">
        <v>596</v>
      </c>
      <c r="AM139" s="196"/>
      <c r="AN139" s="196" t="s">
        <v>398</v>
      </c>
      <c r="AO139" s="196" t="s">
        <v>398</v>
      </c>
      <c r="AP139" s="196" t="s">
        <v>398</v>
      </c>
      <c r="AQ139" s="196" t="s">
        <v>398</v>
      </c>
      <c r="AR139" s="196" t="s">
        <v>398</v>
      </c>
      <c r="AS139" s="196" t="s">
        <v>398</v>
      </c>
      <c r="AT139" s="196" t="s">
        <v>398</v>
      </c>
      <c r="AU139" s="196" t="s">
        <v>398</v>
      </c>
      <c r="AV139" s="196" t="s">
        <v>398</v>
      </c>
      <c r="AW139" s="196" t="s">
        <v>398</v>
      </c>
      <c r="AX139" s="198" t="s">
        <v>1403</v>
      </c>
      <c r="AY139" s="201" t="s">
        <v>605</v>
      </c>
    </row>
    <row r="140" spans="1:51" ht="409.5" x14ac:dyDescent="0.25">
      <c r="A140" s="224" t="s">
        <v>53</v>
      </c>
      <c r="B140" s="208" t="s">
        <v>586</v>
      </c>
      <c r="C140" s="210"/>
      <c r="D140" s="210"/>
      <c r="E140" s="282"/>
      <c r="F140" s="224" t="s">
        <v>1398</v>
      </c>
      <c r="G140" s="210"/>
      <c r="H140" s="224" t="s">
        <v>1407</v>
      </c>
      <c r="I140" s="224" t="s">
        <v>1408</v>
      </c>
      <c r="J140" s="206">
        <v>0.15</v>
      </c>
      <c r="K140" s="212" t="s">
        <v>74</v>
      </c>
      <c r="L140" s="283">
        <v>0.85</v>
      </c>
      <c r="M140" s="199">
        <v>0.25</v>
      </c>
      <c r="N140" s="217">
        <f t="shared" ref="N140:N142" si="2">SUM(O140:AD140)</f>
        <v>32753000</v>
      </c>
      <c r="O140" s="257"/>
      <c r="P140" s="257">
        <v>32753000</v>
      </c>
      <c r="Q140" s="257"/>
      <c r="R140" s="257"/>
      <c r="S140" s="257"/>
      <c r="T140" s="257"/>
      <c r="U140" s="257"/>
      <c r="V140" s="257"/>
      <c r="W140" s="257"/>
      <c r="X140" s="257"/>
      <c r="Y140" s="257"/>
      <c r="Z140" s="257"/>
      <c r="AA140" s="257"/>
      <c r="AB140" s="257"/>
      <c r="AC140" s="257"/>
      <c r="AD140" s="257"/>
      <c r="AE140" s="201" t="s">
        <v>1398</v>
      </c>
      <c r="AF140" s="242" t="s">
        <v>1222</v>
      </c>
      <c r="AG140" s="216">
        <v>42</v>
      </c>
      <c r="AH140" s="198" t="s">
        <v>899</v>
      </c>
      <c r="AI140" s="257">
        <v>1415933</v>
      </c>
      <c r="AJ140" s="217">
        <v>32753</v>
      </c>
      <c r="AK140" s="198" t="s">
        <v>1409</v>
      </c>
      <c r="AL140" s="242" t="s">
        <v>596</v>
      </c>
      <c r="AM140" s="196"/>
      <c r="AN140" s="196" t="s">
        <v>398</v>
      </c>
      <c r="AO140" s="196" t="s">
        <v>398</v>
      </c>
      <c r="AP140" s="196" t="s">
        <v>398</v>
      </c>
      <c r="AQ140" s="196" t="s">
        <v>398</v>
      </c>
      <c r="AR140" s="196" t="s">
        <v>398</v>
      </c>
      <c r="AS140" s="196" t="s">
        <v>398</v>
      </c>
      <c r="AT140" s="196" t="s">
        <v>398</v>
      </c>
      <c r="AU140" s="196" t="s">
        <v>398</v>
      </c>
      <c r="AV140" s="196" t="s">
        <v>398</v>
      </c>
      <c r="AW140" s="196" t="s">
        <v>398</v>
      </c>
      <c r="AX140" s="198" t="s">
        <v>1403</v>
      </c>
      <c r="AY140" s="201" t="s">
        <v>605</v>
      </c>
    </row>
    <row r="141" spans="1:51" ht="409.5" x14ac:dyDescent="0.25">
      <c r="A141" s="224" t="s">
        <v>53</v>
      </c>
      <c r="B141" s="208" t="s">
        <v>586</v>
      </c>
      <c r="C141" s="210"/>
      <c r="D141" s="210"/>
      <c r="E141" s="282"/>
      <c r="F141" s="224" t="s">
        <v>1398</v>
      </c>
      <c r="G141" s="210"/>
      <c r="H141" s="224" t="s">
        <v>1410</v>
      </c>
      <c r="I141" s="224" t="s">
        <v>1411</v>
      </c>
      <c r="J141" s="206">
        <v>1</v>
      </c>
      <c r="K141" s="212" t="s">
        <v>74</v>
      </c>
      <c r="L141" s="283">
        <v>0.8</v>
      </c>
      <c r="M141" s="199">
        <v>0.25</v>
      </c>
      <c r="N141" s="217">
        <f t="shared" si="2"/>
        <v>26195000</v>
      </c>
      <c r="O141" s="257"/>
      <c r="P141" s="257">
        <v>26195000</v>
      </c>
      <c r="Q141" s="257"/>
      <c r="R141" s="257"/>
      <c r="S141" s="257"/>
      <c r="T141" s="257"/>
      <c r="U141" s="257"/>
      <c r="V141" s="257"/>
      <c r="W141" s="257"/>
      <c r="X141" s="257"/>
      <c r="Y141" s="257"/>
      <c r="Z141" s="257"/>
      <c r="AA141" s="257"/>
      <c r="AB141" s="257"/>
      <c r="AC141" s="257"/>
      <c r="AD141" s="257"/>
      <c r="AE141" s="201" t="s">
        <v>1398</v>
      </c>
      <c r="AF141" s="242" t="s">
        <v>1222</v>
      </c>
      <c r="AG141" s="216">
        <v>42</v>
      </c>
      <c r="AH141" s="198" t="s">
        <v>899</v>
      </c>
      <c r="AI141" s="257">
        <v>1415933</v>
      </c>
      <c r="AJ141" s="217">
        <v>26195</v>
      </c>
      <c r="AK141" s="198" t="s">
        <v>1412</v>
      </c>
      <c r="AL141" s="242" t="s">
        <v>596</v>
      </c>
      <c r="AM141" s="196"/>
      <c r="AN141" s="196" t="s">
        <v>398</v>
      </c>
      <c r="AO141" s="196" t="s">
        <v>398</v>
      </c>
      <c r="AP141" s="196" t="s">
        <v>398</v>
      </c>
      <c r="AQ141" s="196" t="s">
        <v>398</v>
      </c>
      <c r="AR141" s="196" t="s">
        <v>398</v>
      </c>
      <c r="AS141" s="196" t="s">
        <v>398</v>
      </c>
      <c r="AT141" s="196" t="s">
        <v>398</v>
      </c>
      <c r="AU141" s="196" t="s">
        <v>398</v>
      </c>
      <c r="AV141" s="196" t="s">
        <v>398</v>
      </c>
      <c r="AW141" s="196" t="s">
        <v>398</v>
      </c>
      <c r="AX141" s="198" t="s">
        <v>1403</v>
      </c>
      <c r="AY141" s="201" t="s">
        <v>605</v>
      </c>
    </row>
    <row r="142" spans="1:51" ht="409.5" x14ac:dyDescent="0.25">
      <c r="A142" s="224" t="s">
        <v>53</v>
      </c>
      <c r="B142" s="208" t="s">
        <v>586</v>
      </c>
      <c r="C142" s="210"/>
      <c r="D142" s="210"/>
      <c r="E142" s="282"/>
      <c r="F142" s="224" t="s">
        <v>1398</v>
      </c>
      <c r="G142" s="210"/>
      <c r="H142" s="224" t="s">
        <v>1413</v>
      </c>
      <c r="I142" s="224" t="s">
        <v>1414</v>
      </c>
      <c r="J142" s="206">
        <v>1</v>
      </c>
      <c r="K142" s="212" t="s">
        <v>61</v>
      </c>
      <c r="L142" s="283">
        <v>1</v>
      </c>
      <c r="M142" s="199">
        <v>1</v>
      </c>
      <c r="N142" s="217">
        <f t="shared" si="2"/>
        <v>35960000</v>
      </c>
      <c r="O142" s="257"/>
      <c r="P142" s="257">
        <v>35960000</v>
      </c>
      <c r="Q142" s="257"/>
      <c r="R142" s="257"/>
      <c r="S142" s="257"/>
      <c r="T142" s="257"/>
      <c r="U142" s="257"/>
      <c r="V142" s="257"/>
      <c r="W142" s="257"/>
      <c r="X142" s="257"/>
      <c r="Y142" s="257"/>
      <c r="Z142" s="257"/>
      <c r="AA142" s="257"/>
      <c r="AB142" s="257"/>
      <c r="AC142" s="257"/>
      <c r="AD142" s="257"/>
      <c r="AE142" s="201" t="s">
        <v>1398</v>
      </c>
      <c r="AF142" s="242" t="s">
        <v>1222</v>
      </c>
      <c r="AG142" s="216">
        <v>42</v>
      </c>
      <c r="AH142" s="198" t="s">
        <v>899</v>
      </c>
      <c r="AI142" s="257">
        <v>1415933</v>
      </c>
      <c r="AJ142" s="217">
        <v>35960</v>
      </c>
      <c r="AK142" s="198" t="s">
        <v>1415</v>
      </c>
      <c r="AL142" s="242" t="s">
        <v>596</v>
      </c>
      <c r="AM142" s="196"/>
      <c r="AN142" s="196" t="s">
        <v>398</v>
      </c>
      <c r="AO142" s="196" t="s">
        <v>398</v>
      </c>
      <c r="AP142" s="196" t="s">
        <v>398</v>
      </c>
      <c r="AQ142" s="196" t="s">
        <v>398</v>
      </c>
      <c r="AR142" s="196" t="s">
        <v>398</v>
      </c>
      <c r="AS142" s="196" t="s">
        <v>398</v>
      </c>
      <c r="AT142" s="196" t="s">
        <v>398</v>
      </c>
      <c r="AU142" s="196" t="s">
        <v>398</v>
      </c>
      <c r="AV142" s="196" t="s">
        <v>398</v>
      </c>
      <c r="AW142" s="196" t="s">
        <v>398</v>
      </c>
      <c r="AX142" s="198" t="s">
        <v>1403</v>
      </c>
      <c r="AY142" s="201" t="s">
        <v>605</v>
      </c>
    </row>
    <row r="143" spans="1:51" x14ac:dyDescent="0.25">
      <c r="A143" s="188"/>
      <c r="B143" s="6"/>
      <c r="C143" s="6"/>
      <c r="D143" s="6"/>
      <c r="E143" s="6"/>
      <c r="F143" s="188"/>
      <c r="G143" s="6"/>
      <c r="H143" s="189"/>
      <c r="I143" s="188"/>
      <c r="J143" s="190"/>
      <c r="K143" s="191"/>
      <c r="L143" s="191"/>
      <c r="M143" s="4"/>
      <c r="N143" s="3"/>
      <c r="O143" s="3"/>
      <c r="P143" s="3"/>
      <c r="Q143" s="3"/>
      <c r="R143" s="3"/>
      <c r="S143" s="3"/>
      <c r="T143" s="3"/>
      <c r="U143" s="3"/>
      <c r="V143" s="3"/>
      <c r="W143" s="3"/>
      <c r="X143" s="3"/>
      <c r="Y143" s="3"/>
      <c r="Z143" s="3"/>
      <c r="AA143" s="3"/>
      <c r="AB143" s="3"/>
      <c r="AC143" s="3"/>
      <c r="AD143" s="3"/>
      <c r="AE143" s="231"/>
      <c r="AF143" s="3"/>
      <c r="AG143" s="3"/>
      <c r="AH143" s="3"/>
      <c r="AI143" s="232"/>
      <c r="AJ143" s="3"/>
      <c r="AK143" s="3"/>
      <c r="AL143" s="3"/>
      <c r="AM143" s="3"/>
      <c r="AN143" s="3"/>
      <c r="AO143" s="3"/>
      <c r="AP143" s="3"/>
      <c r="AQ143" s="3"/>
      <c r="AR143" s="3"/>
      <c r="AS143" s="3"/>
      <c r="AT143" s="3"/>
      <c r="AU143" s="3"/>
      <c r="AV143" s="3"/>
      <c r="AW143" s="3"/>
      <c r="AX143" s="3"/>
      <c r="AY143" s="3"/>
    </row>
    <row r="144" spans="1:51" x14ac:dyDescent="0.25">
      <c r="A144" s="106"/>
      <c r="B144" s="106"/>
      <c r="C144" s="26"/>
      <c r="D144" s="26"/>
      <c r="E144" s="6"/>
      <c r="F144" s="188"/>
      <c r="G144" s="6"/>
      <c r="H144" s="189"/>
      <c r="I144" s="188"/>
      <c r="J144" s="190"/>
      <c r="K144" s="191"/>
      <c r="L144" s="191"/>
      <c r="M144" s="4"/>
      <c r="N144" s="3"/>
      <c r="O144" s="3"/>
      <c r="P144" s="3"/>
      <c r="Q144" s="3"/>
      <c r="R144" s="3"/>
      <c r="S144" s="3"/>
      <c r="T144" s="3"/>
      <c r="U144" s="3"/>
      <c r="V144" s="3"/>
      <c r="W144" s="3"/>
      <c r="X144" s="3"/>
      <c r="Y144" s="3"/>
      <c r="Z144" s="3"/>
      <c r="AA144" s="3"/>
      <c r="AB144" s="3"/>
      <c r="AC144" s="3"/>
      <c r="AD144" s="3"/>
      <c r="AE144" s="231"/>
      <c r="AF144" s="3"/>
      <c r="AG144" s="3"/>
      <c r="AH144" s="3"/>
      <c r="AI144" s="232"/>
      <c r="AJ144" s="3"/>
      <c r="AK144" s="3"/>
      <c r="AL144" s="3"/>
      <c r="AM144" s="3"/>
      <c r="AN144" s="3"/>
      <c r="AO144" s="3"/>
      <c r="AP144" s="3"/>
      <c r="AQ144" s="3"/>
      <c r="AR144" s="3"/>
      <c r="AS144" s="3"/>
      <c r="AT144" s="3"/>
      <c r="AU144" s="3"/>
      <c r="AV144" s="3"/>
      <c r="AW144" s="3"/>
      <c r="AX144" s="3"/>
      <c r="AY144" s="3"/>
    </row>
    <row r="145" spans="1:51" x14ac:dyDescent="0.25">
      <c r="A145" s="233" t="s">
        <v>1416</v>
      </c>
      <c r="B145" s="233"/>
      <c r="C145" s="234" t="s">
        <v>1417</v>
      </c>
      <c r="D145" s="234"/>
      <c r="E145" s="6"/>
      <c r="F145" s="188"/>
      <c r="G145" s="6"/>
      <c r="H145" s="189"/>
      <c r="I145" s="188"/>
      <c r="J145" s="190"/>
      <c r="K145" s="191"/>
      <c r="L145" s="191"/>
      <c r="M145" s="4"/>
      <c r="N145" s="3"/>
      <c r="O145" s="3"/>
      <c r="P145" s="3"/>
      <c r="Q145" s="3"/>
      <c r="R145" s="3"/>
      <c r="S145" s="3"/>
      <c r="T145" s="3"/>
      <c r="U145" s="3"/>
      <c r="V145" s="3"/>
      <c r="W145" s="3"/>
      <c r="X145" s="3"/>
      <c r="Y145" s="3"/>
      <c r="Z145" s="3"/>
      <c r="AA145" s="3"/>
      <c r="AB145" s="3"/>
      <c r="AC145" s="3"/>
      <c r="AD145" s="3"/>
      <c r="AE145" s="231"/>
      <c r="AF145" s="3"/>
      <c r="AG145" s="3"/>
      <c r="AH145" s="3"/>
      <c r="AI145" s="232"/>
      <c r="AJ145" s="3"/>
      <c r="AK145" s="3"/>
      <c r="AL145" s="3"/>
      <c r="AM145" s="3"/>
      <c r="AN145" s="3"/>
      <c r="AO145" s="3"/>
      <c r="AP145" s="3"/>
      <c r="AQ145" s="3"/>
      <c r="AR145" s="3"/>
      <c r="AS145" s="3"/>
      <c r="AT145" s="3"/>
      <c r="AU145" s="3"/>
      <c r="AV145" s="3"/>
      <c r="AW145" s="3"/>
      <c r="AX145" s="3"/>
      <c r="AY145" s="3"/>
    </row>
    <row r="146" spans="1:51" x14ac:dyDescent="0.25">
      <c r="A146" s="233" t="s">
        <v>1418</v>
      </c>
      <c r="B146" s="233"/>
      <c r="C146" s="235" t="s">
        <v>1419</v>
      </c>
      <c r="D146" s="234"/>
      <c r="E146" s="6"/>
      <c r="F146" s="188"/>
      <c r="G146" s="6"/>
      <c r="H146" s="189"/>
      <c r="I146" s="188"/>
      <c r="J146" s="190"/>
      <c r="K146" s="191"/>
      <c r="L146" s="191"/>
      <c r="M146" s="4"/>
      <c r="N146" s="3"/>
      <c r="O146" s="3"/>
      <c r="P146" s="197"/>
      <c r="Q146" s="232"/>
      <c r="R146" s="3"/>
      <c r="S146" s="3"/>
      <c r="T146" s="3"/>
      <c r="U146" s="3"/>
      <c r="V146" s="3"/>
      <c r="W146" s="3"/>
      <c r="X146" s="3"/>
      <c r="Y146" s="3"/>
      <c r="Z146" s="3"/>
      <c r="AA146" s="3"/>
      <c r="AB146" s="3"/>
      <c r="AC146" s="3"/>
      <c r="AD146" s="3"/>
      <c r="AE146" s="231"/>
      <c r="AF146" s="3"/>
      <c r="AG146" s="3"/>
      <c r="AH146" s="3"/>
      <c r="AI146" s="232"/>
      <c r="AJ146" s="3"/>
      <c r="AK146" s="3"/>
      <c r="AL146" s="3"/>
      <c r="AM146" s="3"/>
      <c r="AN146" s="3"/>
      <c r="AO146" s="3"/>
      <c r="AP146" s="3"/>
      <c r="AQ146" s="3"/>
      <c r="AR146" s="3"/>
      <c r="AS146" s="3"/>
      <c r="AT146" s="3"/>
      <c r="AU146" s="3"/>
      <c r="AV146" s="3"/>
      <c r="AW146" s="3"/>
      <c r="AX146" s="3"/>
      <c r="AY146" s="3"/>
    </row>
    <row r="147" spans="1:51" x14ac:dyDescent="0.25">
      <c r="A147" s="236"/>
      <c r="E147" s="6"/>
      <c r="F147" s="188"/>
      <c r="G147" s="6"/>
      <c r="H147" s="189"/>
      <c r="I147" s="188"/>
      <c r="J147" s="190"/>
      <c r="K147" s="191"/>
      <c r="L147" s="191"/>
      <c r="M147" s="4"/>
      <c r="N147" s="3"/>
      <c r="O147" s="3"/>
      <c r="P147" s="3"/>
      <c r="Q147" s="3"/>
      <c r="R147" s="3"/>
      <c r="S147" s="3"/>
      <c r="T147" s="3"/>
      <c r="U147" s="3"/>
      <c r="V147" s="3"/>
      <c r="W147" s="3"/>
      <c r="X147" s="3"/>
      <c r="Y147" s="3"/>
      <c r="Z147" s="3"/>
      <c r="AA147" s="3"/>
      <c r="AB147" s="3"/>
      <c r="AC147" s="3"/>
      <c r="AD147" s="3"/>
      <c r="AE147" s="231"/>
      <c r="AF147" s="3"/>
      <c r="AG147" s="3"/>
      <c r="AH147" s="3"/>
      <c r="AI147" s="232"/>
      <c r="AJ147" s="3"/>
      <c r="AK147" s="3"/>
      <c r="AL147" s="3"/>
      <c r="AM147" s="3"/>
      <c r="AN147" s="3"/>
      <c r="AO147" s="3"/>
      <c r="AP147" s="3"/>
      <c r="AQ147" s="3"/>
      <c r="AR147" s="3"/>
      <c r="AS147" s="3"/>
      <c r="AT147" s="3"/>
      <c r="AU147" s="3"/>
      <c r="AV147" s="3"/>
      <c r="AW147" s="3"/>
      <c r="AX147" s="3"/>
      <c r="AY147" s="3"/>
    </row>
    <row r="148" spans="1:51" x14ac:dyDescent="0.25">
      <c r="A148" s="188"/>
      <c r="B148" s="6"/>
      <c r="C148" s="6"/>
      <c r="D148" s="6"/>
      <c r="E148" s="6"/>
      <c r="F148" s="188"/>
      <c r="G148" s="6"/>
      <c r="H148" s="189"/>
      <c r="I148" s="188"/>
      <c r="J148" s="190"/>
      <c r="K148" s="191"/>
      <c r="L148" s="191"/>
      <c r="M148" s="4"/>
      <c r="N148" s="3"/>
      <c r="O148" s="3"/>
      <c r="P148" s="3"/>
      <c r="Q148" s="3"/>
      <c r="R148" s="3"/>
      <c r="S148" s="3"/>
      <c r="T148" s="3"/>
      <c r="U148" s="3"/>
      <c r="V148" s="3"/>
      <c r="W148" s="3"/>
      <c r="X148" s="3"/>
      <c r="Y148" s="3"/>
      <c r="Z148" s="3"/>
      <c r="AA148" s="3"/>
      <c r="AB148" s="3"/>
      <c r="AC148" s="3"/>
      <c r="AD148" s="3"/>
      <c r="AE148" s="231"/>
      <c r="AF148" s="3"/>
      <c r="AG148" s="3"/>
      <c r="AH148" s="3"/>
      <c r="AI148" s="232"/>
      <c r="AJ148" s="3"/>
      <c r="AK148" s="3"/>
      <c r="AL148" s="3"/>
      <c r="AM148" s="3"/>
      <c r="AN148" s="3"/>
      <c r="AO148" s="3"/>
      <c r="AP148" s="3"/>
      <c r="AQ148" s="3"/>
      <c r="AR148" s="3"/>
      <c r="AS148" s="3"/>
      <c r="AT148" s="3"/>
      <c r="AU148" s="3"/>
      <c r="AV148" s="3"/>
      <c r="AW148" s="3"/>
      <c r="AX148" s="3"/>
      <c r="AY148" s="3"/>
    </row>
    <row r="149" spans="1:51" x14ac:dyDescent="0.25">
      <c r="A149" s="188"/>
      <c r="B149" s="6"/>
      <c r="C149" s="6"/>
      <c r="D149" s="6"/>
      <c r="E149" s="6"/>
      <c r="F149" s="188"/>
      <c r="G149" s="6"/>
      <c r="H149" s="189"/>
      <c r="I149" s="188"/>
      <c r="J149" s="190"/>
      <c r="K149" s="191"/>
      <c r="L149" s="191"/>
      <c r="M149" s="4"/>
      <c r="N149" s="3"/>
      <c r="O149" s="3"/>
      <c r="P149" s="3"/>
      <c r="Q149" s="3"/>
      <c r="R149" s="3"/>
      <c r="S149" s="3"/>
      <c r="T149" s="3"/>
      <c r="U149" s="3"/>
      <c r="V149" s="3"/>
      <c r="W149" s="3"/>
      <c r="X149" s="3"/>
      <c r="Y149" s="3"/>
      <c r="Z149" s="3"/>
      <c r="AA149" s="3"/>
      <c r="AB149" s="3"/>
      <c r="AC149" s="3"/>
      <c r="AD149" s="3"/>
      <c r="AE149" s="231"/>
      <c r="AF149" s="3"/>
      <c r="AG149" s="3"/>
      <c r="AH149" s="3"/>
      <c r="AI149" s="232"/>
      <c r="AJ149" s="3"/>
      <c r="AK149" s="3"/>
      <c r="AL149" s="3"/>
      <c r="AM149" s="3"/>
      <c r="AN149" s="3"/>
      <c r="AO149" s="3"/>
      <c r="AP149" s="3"/>
      <c r="AQ149" s="3"/>
      <c r="AR149" s="3"/>
      <c r="AS149" s="3"/>
      <c r="AT149" s="3"/>
      <c r="AU149" s="3"/>
      <c r="AV149" s="3"/>
      <c r="AW149" s="3"/>
      <c r="AX149" s="3"/>
      <c r="AY149" s="3"/>
    </row>
    <row r="150" spans="1:51" x14ac:dyDescent="0.25">
      <c r="A150" s="188"/>
      <c r="B150" s="6"/>
      <c r="C150" s="6"/>
      <c r="D150" s="6"/>
      <c r="E150" s="6"/>
      <c r="F150" s="188"/>
      <c r="G150" s="6"/>
      <c r="H150" s="189"/>
      <c r="I150" s="188"/>
      <c r="J150" s="190"/>
      <c r="K150" s="191"/>
      <c r="L150" s="191"/>
      <c r="M150" s="4"/>
      <c r="N150" s="3"/>
      <c r="O150" s="3"/>
      <c r="P150" s="3"/>
      <c r="Q150" s="232"/>
      <c r="R150" s="3"/>
      <c r="S150" s="3"/>
      <c r="T150" s="3"/>
      <c r="U150" s="3"/>
      <c r="V150" s="3"/>
      <c r="W150" s="3"/>
      <c r="X150" s="3"/>
      <c r="Y150" s="3"/>
      <c r="Z150" s="3"/>
      <c r="AA150" s="3"/>
      <c r="AB150" s="3"/>
      <c r="AC150" s="3"/>
      <c r="AD150" s="3"/>
      <c r="AE150" s="231"/>
      <c r="AF150" s="3"/>
      <c r="AG150" s="3"/>
      <c r="AH150" s="3"/>
      <c r="AI150" s="232"/>
      <c r="AJ150" s="3"/>
      <c r="AK150" s="3"/>
      <c r="AL150" s="3"/>
      <c r="AM150" s="3"/>
      <c r="AN150" s="3"/>
      <c r="AO150" s="3"/>
      <c r="AP150" s="3"/>
      <c r="AQ150" s="3"/>
      <c r="AR150" s="3"/>
      <c r="AS150" s="3"/>
      <c r="AT150" s="3"/>
      <c r="AU150" s="3"/>
      <c r="AV150" s="3"/>
      <c r="AW150" s="3"/>
      <c r="AX150" s="3"/>
      <c r="AY150" s="3"/>
    </row>
    <row r="151" spans="1:51" x14ac:dyDescent="0.25">
      <c r="A151" s="188"/>
      <c r="B151" s="6"/>
      <c r="C151" s="6"/>
      <c r="D151" s="6"/>
      <c r="E151" s="6"/>
      <c r="F151" s="188"/>
      <c r="G151" s="6"/>
      <c r="H151" s="189"/>
      <c r="I151" s="188"/>
      <c r="J151" s="190"/>
      <c r="K151" s="191"/>
      <c r="L151" s="191"/>
      <c r="M151" s="4"/>
      <c r="N151" s="3"/>
      <c r="O151" s="3"/>
      <c r="P151" s="3"/>
      <c r="Q151" s="3"/>
      <c r="R151" s="3"/>
      <c r="S151" s="3"/>
      <c r="T151" s="3"/>
      <c r="U151" s="3"/>
      <c r="V151" s="3"/>
      <c r="W151" s="3"/>
      <c r="X151" s="3"/>
      <c r="Y151" s="3"/>
      <c r="Z151" s="3"/>
      <c r="AA151" s="3"/>
      <c r="AB151" s="3"/>
      <c r="AC151" s="3"/>
      <c r="AD151" s="3"/>
      <c r="AE151" s="231"/>
      <c r="AF151" s="3"/>
      <c r="AG151" s="3"/>
      <c r="AH151" s="3"/>
      <c r="AI151" s="232"/>
      <c r="AJ151" s="3"/>
      <c r="AK151" s="3"/>
      <c r="AL151" s="3"/>
      <c r="AM151" s="3"/>
      <c r="AN151" s="3"/>
      <c r="AO151" s="3"/>
      <c r="AP151" s="3"/>
      <c r="AQ151" s="3"/>
      <c r="AR151" s="3"/>
      <c r="AS151" s="3"/>
      <c r="AT151" s="3"/>
      <c r="AU151" s="3"/>
      <c r="AV151" s="3"/>
      <c r="AW151" s="3"/>
      <c r="AX151" s="3"/>
      <c r="AY151" s="3"/>
    </row>
    <row r="152" spans="1:51" x14ac:dyDescent="0.25">
      <c r="A152" s="188"/>
      <c r="B152" s="6"/>
      <c r="C152" s="6"/>
      <c r="D152" s="6"/>
      <c r="E152" s="6"/>
      <c r="F152" s="188"/>
      <c r="G152" s="6"/>
      <c r="H152" s="189"/>
      <c r="I152" s="188"/>
      <c r="J152" s="190"/>
      <c r="K152" s="191"/>
      <c r="L152" s="191"/>
      <c r="M152" s="4"/>
      <c r="N152" s="3"/>
      <c r="O152" s="3"/>
      <c r="P152" s="3"/>
      <c r="Q152" s="3"/>
      <c r="R152" s="3"/>
      <c r="S152" s="3"/>
      <c r="T152" s="3"/>
      <c r="U152" s="3"/>
      <c r="V152" s="3"/>
      <c r="W152" s="3"/>
      <c r="X152" s="3"/>
      <c r="Y152" s="3"/>
      <c r="Z152" s="3"/>
      <c r="AA152" s="3"/>
      <c r="AB152" s="3"/>
      <c r="AC152" s="3"/>
      <c r="AD152" s="3"/>
      <c r="AE152" s="231"/>
      <c r="AF152" s="3"/>
      <c r="AG152" s="3"/>
      <c r="AH152" s="3"/>
      <c r="AI152" s="232"/>
      <c r="AJ152" s="3"/>
      <c r="AK152" s="3"/>
      <c r="AL152" s="3"/>
      <c r="AM152" s="3"/>
      <c r="AN152" s="3"/>
      <c r="AO152" s="3"/>
      <c r="AP152" s="3"/>
      <c r="AQ152" s="3"/>
      <c r="AR152" s="3"/>
      <c r="AS152" s="3"/>
      <c r="AT152" s="3"/>
      <c r="AU152" s="3"/>
      <c r="AV152" s="3"/>
      <c r="AW152" s="3"/>
      <c r="AX152" s="3"/>
      <c r="AY152" s="3"/>
    </row>
    <row r="153" spans="1:51" x14ac:dyDescent="0.25">
      <c r="A153" s="188"/>
      <c r="B153" s="6"/>
      <c r="C153" s="6"/>
      <c r="D153" s="6"/>
      <c r="E153" s="6"/>
      <c r="F153" s="188"/>
      <c r="G153" s="6"/>
      <c r="H153" s="189"/>
      <c r="I153" s="188"/>
      <c r="J153" s="190"/>
      <c r="K153" s="191"/>
      <c r="L153" s="191"/>
      <c r="M153" s="4"/>
      <c r="N153" s="3"/>
      <c r="O153" s="3"/>
      <c r="P153" s="3"/>
      <c r="Q153" s="3"/>
      <c r="R153" s="3"/>
      <c r="S153" s="3"/>
      <c r="T153" s="3"/>
      <c r="U153" s="3"/>
      <c r="V153" s="3"/>
      <c r="W153" s="3"/>
      <c r="X153" s="3"/>
      <c r="Y153" s="3"/>
      <c r="Z153" s="3"/>
      <c r="AA153" s="3"/>
      <c r="AB153" s="3"/>
      <c r="AC153" s="3"/>
      <c r="AD153" s="3"/>
      <c r="AE153" s="231"/>
      <c r="AF153" s="3"/>
      <c r="AG153" s="3"/>
      <c r="AH153" s="3"/>
      <c r="AI153" s="232"/>
      <c r="AJ153" s="3"/>
      <c r="AK153" s="3"/>
      <c r="AL153" s="3"/>
      <c r="AM153" s="3"/>
      <c r="AN153" s="3"/>
      <c r="AO153" s="3"/>
      <c r="AP153" s="3"/>
      <c r="AQ153" s="3"/>
      <c r="AR153" s="3"/>
      <c r="AS153" s="3"/>
      <c r="AT153" s="3"/>
      <c r="AU153" s="3"/>
      <c r="AV153" s="3"/>
      <c r="AW153" s="3"/>
      <c r="AX153" s="3"/>
      <c r="AY153" s="3"/>
    </row>
  </sheetData>
  <sheetProtection password="DFEF" sheet="1" objects="1" scenarios="1" autoFilter="0"/>
  <protectedRanges>
    <protectedRange sqref="AK11:AK12 AK14:AK18" name="Rango1_2_1_1"/>
    <protectedRange sqref="AK13" name="Rango1_2_2"/>
  </protectedRanges>
  <autoFilter ref="A9:AY9">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autoFilter>
  <mergeCells count="107">
    <mergeCell ref="A144:B144"/>
    <mergeCell ref="A145:B145"/>
    <mergeCell ref="C145:D145"/>
    <mergeCell ref="A146:B146"/>
    <mergeCell ref="C146:D146"/>
    <mergeCell ref="C127:C130"/>
    <mergeCell ref="D127:D130"/>
    <mergeCell ref="E127:E130"/>
    <mergeCell ref="G133:G136"/>
    <mergeCell ref="C138:C142"/>
    <mergeCell ref="D138:D142"/>
    <mergeCell ref="E138:E142"/>
    <mergeCell ref="G138:G142"/>
    <mergeCell ref="C115:C118"/>
    <mergeCell ref="D115:D118"/>
    <mergeCell ref="E115:E118"/>
    <mergeCell ref="G115:G118"/>
    <mergeCell ref="G119:G130"/>
    <mergeCell ref="C121:C124"/>
    <mergeCell ref="D121:D124"/>
    <mergeCell ref="E121:E126"/>
    <mergeCell ref="C125:C126"/>
    <mergeCell ref="D125:D126"/>
    <mergeCell ref="G101:G103"/>
    <mergeCell ref="G106:G109"/>
    <mergeCell ref="G110:G111"/>
    <mergeCell ref="C112:C114"/>
    <mergeCell ref="D112:D114"/>
    <mergeCell ref="E112:E114"/>
    <mergeCell ref="G112:G114"/>
    <mergeCell ref="C83:C87"/>
    <mergeCell ref="D83:D87"/>
    <mergeCell ref="E83:E87"/>
    <mergeCell ref="G83:G100"/>
    <mergeCell ref="C88:C93"/>
    <mergeCell ref="D88:D93"/>
    <mergeCell ref="E88:E93"/>
    <mergeCell ref="C94:C100"/>
    <mergeCell ref="D94:D100"/>
    <mergeCell ref="E94:E100"/>
    <mergeCell ref="C73:C79"/>
    <mergeCell ref="D73:D79"/>
    <mergeCell ref="E73:E79"/>
    <mergeCell ref="G73:G79"/>
    <mergeCell ref="G80:G82"/>
    <mergeCell ref="C81:C82"/>
    <mergeCell ref="D81:D82"/>
    <mergeCell ref="E81:E82"/>
    <mergeCell ref="C55:C58"/>
    <mergeCell ref="D55:D58"/>
    <mergeCell ref="E55:E58"/>
    <mergeCell ref="G55:G72"/>
    <mergeCell ref="C67:C70"/>
    <mergeCell ref="D67:D70"/>
    <mergeCell ref="E67:E70"/>
    <mergeCell ref="D35:D36"/>
    <mergeCell ref="E35:E36"/>
    <mergeCell ref="C40:C42"/>
    <mergeCell ref="D40:D42"/>
    <mergeCell ref="E40:E42"/>
    <mergeCell ref="G40:G54"/>
    <mergeCell ref="C43:C45"/>
    <mergeCell ref="D43:D45"/>
    <mergeCell ref="E43:E45"/>
    <mergeCell ref="C20:C29"/>
    <mergeCell ref="D20:D29"/>
    <mergeCell ref="E20:E29"/>
    <mergeCell ref="G20:G29"/>
    <mergeCell ref="G30:G32"/>
    <mergeCell ref="C33:C34"/>
    <mergeCell ref="D33:D34"/>
    <mergeCell ref="E33:E34"/>
    <mergeCell ref="G33:G39"/>
    <mergeCell ref="C35:C36"/>
    <mergeCell ref="AK9:AK10"/>
    <mergeCell ref="AL9:AW9"/>
    <mergeCell ref="AX9:AX10"/>
    <mergeCell ref="AY9:AY10"/>
    <mergeCell ref="G11:G19"/>
    <mergeCell ref="C12:C14"/>
    <mergeCell ref="D12:D14"/>
    <mergeCell ref="E12:E14"/>
    <mergeCell ref="AE9:AE10"/>
    <mergeCell ref="AF9:AF10"/>
    <mergeCell ref="AG9:AG10"/>
    <mergeCell ref="AH9:AH10"/>
    <mergeCell ref="AI9:AI10"/>
    <mergeCell ref="AJ9:AJ10"/>
    <mergeCell ref="M9:M10"/>
    <mergeCell ref="N9:N10"/>
    <mergeCell ref="O9:AD9"/>
    <mergeCell ref="G9:G10"/>
    <mergeCell ref="H9:H10"/>
    <mergeCell ref="I9:I10"/>
    <mergeCell ref="J9:J10"/>
    <mergeCell ref="K9:K10"/>
    <mergeCell ref="L9:L10"/>
    <mergeCell ref="A1:L1"/>
    <mergeCell ref="A2:L2"/>
    <mergeCell ref="A5:M5"/>
    <mergeCell ref="A7:M7"/>
    <mergeCell ref="A9:A10"/>
    <mergeCell ref="B9:B10"/>
    <mergeCell ref="C9:C10"/>
    <mergeCell ref="D9:D10"/>
    <mergeCell ref="E9:E10"/>
    <mergeCell ref="F9:F1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4"/>
  <sheetViews>
    <sheetView zoomScale="70" zoomScaleNormal="70" workbookViewId="0">
      <selection activeCell="I13" sqref="I13"/>
    </sheetView>
  </sheetViews>
  <sheetFormatPr baseColWidth="10" defaultRowHeight="15" x14ac:dyDescent="0.25"/>
  <cols>
    <col min="38" max="49" width="7.7109375" customWidth="1"/>
  </cols>
  <sheetData>
    <row r="1" spans="1:51" ht="18" x14ac:dyDescent="0.25">
      <c r="A1" s="112" t="s">
        <v>0</v>
      </c>
      <c r="B1" s="112"/>
      <c r="C1" s="112"/>
      <c r="D1" s="112"/>
      <c r="E1" s="112"/>
      <c r="F1" s="112"/>
      <c r="G1" s="112"/>
      <c r="H1" s="112"/>
      <c r="I1" s="112"/>
      <c r="J1" s="112"/>
      <c r="K1" s="112"/>
      <c r="L1" s="112"/>
      <c r="M1" s="3"/>
      <c r="N1" s="3"/>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51" ht="18" x14ac:dyDescent="0.25">
      <c r="A2" s="113" t="s">
        <v>1</v>
      </c>
      <c r="B2" s="113"/>
      <c r="C2" s="113"/>
      <c r="D2" s="113"/>
      <c r="E2" s="113"/>
      <c r="F2" s="113"/>
      <c r="G2" s="113"/>
      <c r="H2" s="113"/>
      <c r="I2" s="113"/>
      <c r="J2" s="113"/>
      <c r="K2" s="113"/>
      <c r="L2" s="113"/>
      <c r="M2" s="3"/>
      <c r="N2" s="3"/>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18" x14ac:dyDescent="0.25">
      <c r="A3" s="114" t="s">
        <v>2</v>
      </c>
      <c r="B3" s="114"/>
      <c r="C3" s="114"/>
      <c r="D3" s="114"/>
      <c r="E3" s="114"/>
      <c r="F3" s="114"/>
      <c r="G3" s="114"/>
      <c r="H3" s="114"/>
      <c r="I3" s="114"/>
      <c r="J3" s="114"/>
      <c r="K3" s="114"/>
      <c r="L3" s="114"/>
      <c r="M3" s="3"/>
      <c r="N3" s="3"/>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51" ht="18" x14ac:dyDescent="0.25">
      <c r="A4" s="112" t="s">
        <v>576</v>
      </c>
      <c r="B4" s="112"/>
      <c r="C4" s="112"/>
      <c r="D4" s="112"/>
      <c r="E4" s="112"/>
      <c r="F4" s="112"/>
      <c r="G4" s="112"/>
      <c r="H4" s="112"/>
      <c r="I4" s="112"/>
      <c r="J4" s="112"/>
      <c r="K4" s="112"/>
      <c r="L4" s="112"/>
      <c r="M4" s="3"/>
      <c r="N4" s="3"/>
      <c r="O4" s="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row>
    <row r="5" spans="1:51" ht="18" x14ac:dyDescent="0.25">
      <c r="A5" s="101"/>
      <c r="B5" s="101"/>
      <c r="C5" s="101"/>
      <c r="D5" s="101"/>
      <c r="E5" s="101"/>
      <c r="F5" s="101"/>
      <c r="G5" s="101"/>
      <c r="H5" s="101"/>
      <c r="I5" s="101"/>
      <c r="J5" s="101"/>
      <c r="K5" s="101"/>
      <c r="L5" s="101"/>
      <c r="M5" s="3"/>
      <c r="N5" s="3"/>
      <c r="O5" s="2"/>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row>
    <row r="6" spans="1:51" x14ac:dyDescent="0.25">
      <c r="A6" s="111" t="s">
        <v>1422</v>
      </c>
      <c r="B6" s="111"/>
      <c r="C6" s="111"/>
      <c r="D6" s="111"/>
      <c r="E6" s="111"/>
      <c r="F6" s="111"/>
      <c r="G6" s="111"/>
      <c r="H6" s="111"/>
      <c r="I6" s="111"/>
      <c r="J6" s="111"/>
      <c r="K6" s="111"/>
      <c r="L6" s="111"/>
      <c r="M6" s="111"/>
      <c r="N6" s="3"/>
      <c r="O6" s="2"/>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ht="18" x14ac:dyDescent="0.25">
      <c r="A7" s="100"/>
      <c r="B7" s="100"/>
      <c r="C7" s="100"/>
      <c r="D7" s="100"/>
      <c r="E7" s="100"/>
      <c r="F7" s="101"/>
      <c r="G7" s="101"/>
      <c r="H7" s="101"/>
      <c r="I7" s="101"/>
      <c r="J7" s="101"/>
      <c r="K7" s="101"/>
      <c r="L7" s="101"/>
      <c r="M7" s="101"/>
      <c r="N7" s="3"/>
      <c r="O7" s="2"/>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row>
    <row r="8" spans="1:51" x14ac:dyDescent="0.25">
      <c r="A8" s="111" t="s">
        <v>1423</v>
      </c>
      <c r="B8" s="111"/>
      <c r="C8" s="111"/>
      <c r="D8" s="111"/>
      <c r="E8" s="111"/>
      <c r="F8" s="111"/>
      <c r="G8" s="111"/>
      <c r="H8" s="111"/>
      <c r="I8" s="111"/>
      <c r="J8" s="111"/>
      <c r="K8" s="111"/>
      <c r="L8" s="111"/>
      <c r="M8" s="111"/>
      <c r="N8" s="3"/>
      <c r="O8" s="2"/>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row>
    <row r="9" spans="1:51" ht="18" x14ac:dyDescent="0.25">
      <c r="A9" s="101"/>
      <c r="B9" s="101"/>
      <c r="C9" s="101"/>
      <c r="D9" s="101"/>
      <c r="E9" s="101"/>
      <c r="F9" s="101"/>
      <c r="G9" s="101"/>
      <c r="H9" s="101"/>
      <c r="I9" s="101"/>
      <c r="J9" s="101"/>
      <c r="K9" s="101"/>
      <c r="L9" s="101"/>
      <c r="M9" s="3"/>
      <c r="N9" s="3"/>
      <c r="O9" s="2"/>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row>
    <row r="10" spans="1:51" x14ac:dyDescent="0.25">
      <c r="A10" s="6"/>
      <c r="B10" s="6"/>
      <c r="C10" s="6"/>
      <c r="D10" s="6"/>
      <c r="E10" s="6"/>
      <c r="F10" s="6"/>
      <c r="G10" s="6"/>
      <c r="H10" s="7"/>
      <c r="I10" s="6"/>
      <c r="J10" s="6"/>
      <c r="K10" s="6"/>
      <c r="L10" s="6"/>
      <c r="M10" s="3"/>
      <c r="N10" s="3"/>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row>
    <row r="11" spans="1:51" ht="39.75" customHeight="1" x14ac:dyDescent="0.25">
      <c r="A11" s="169" t="s">
        <v>3</v>
      </c>
      <c r="B11" s="169" t="s">
        <v>4</v>
      </c>
      <c r="C11" s="169" t="s">
        <v>5</v>
      </c>
      <c r="D11" s="169" t="s">
        <v>6</v>
      </c>
      <c r="E11" s="169" t="s">
        <v>7</v>
      </c>
      <c r="F11" s="169" t="s">
        <v>8</v>
      </c>
      <c r="G11" s="169" t="s">
        <v>9</v>
      </c>
      <c r="H11" s="169" t="s">
        <v>10</v>
      </c>
      <c r="I11" s="169" t="s">
        <v>11</v>
      </c>
      <c r="J11" s="169" t="s">
        <v>12</v>
      </c>
      <c r="K11" s="169" t="s">
        <v>13</v>
      </c>
      <c r="L11" s="169" t="s">
        <v>14</v>
      </c>
      <c r="M11" s="309" t="s">
        <v>16</v>
      </c>
      <c r="N11" s="310" t="s">
        <v>11</v>
      </c>
      <c r="O11" s="310"/>
      <c r="P11" s="310" t="s">
        <v>17</v>
      </c>
      <c r="Q11" s="310" t="s">
        <v>18</v>
      </c>
      <c r="R11" s="310"/>
      <c r="S11" s="310"/>
      <c r="T11" s="310"/>
      <c r="U11" s="310"/>
      <c r="V11" s="310"/>
      <c r="W11" s="310"/>
      <c r="X11" s="310"/>
      <c r="Y11" s="310"/>
      <c r="Z11" s="310"/>
      <c r="AA11" s="310"/>
      <c r="AB11" s="310"/>
      <c r="AC11" s="310"/>
      <c r="AD11" s="310"/>
      <c r="AE11" s="310" t="s">
        <v>19</v>
      </c>
      <c r="AF11" s="310" t="s">
        <v>20</v>
      </c>
      <c r="AG11" s="310" t="s">
        <v>21</v>
      </c>
      <c r="AH11" s="309" t="s">
        <v>22</v>
      </c>
      <c r="AI11" s="310" t="s">
        <v>23</v>
      </c>
      <c r="AJ11" s="310" t="s">
        <v>24</v>
      </c>
      <c r="AK11" s="310" t="s">
        <v>25</v>
      </c>
      <c r="AL11" s="315" t="s">
        <v>26</v>
      </c>
      <c r="AM11" s="315"/>
      <c r="AN11" s="315"/>
      <c r="AO11" s="315"/>
      <c r="AP11" s="315"/>
      <c r="AQ11" s="315"/>
      <c r="AR11" s="315"/>
      <c r="AS11" s="315"/>
      <c r="AT11" s="315"/>
      <c r="AU11" s="315"/>
      <c r="AV11" s="315"/>
      <c r="AW11" s="315"/>
      <c r="AX11" s="315" t="s">
        <v>27</v>
      </c>
      <c r="AY11" s="316" t="s">
        <v>28</v>
      </c>
    </row>
    <row r="12" spans="1:51" ht="69.75" customHeight="1" x14ac:dyDescent="0.25">
      <c r="A12" s="173"/>
      <c r="B12" s="173"/>
      <c r="C12" s="173"/>
      <c r="D12" s="173"/>
      <c r="E12" s="173"/>
      <c r="F12" s="173"/>
      <c r="G12" s="173"/>
      <c r="H12" s="173"/>
      <c r="I12" s="173"/>
      <c r="J12" s="173"/>
      <c r="K12" s="173"/>
      <c r="L12" s="173"/>
      <c r="M12" s="311"/>
      <c r="N12" s="312" t="s">
        <v>30</v>
      </c>
      <c r="O12" s="312" t="s">
        <v>31</v>
      </c>
      <c r="P12" s="310"/>
      <c r="Q12" s="317" t="s">
        <v>32</v>
      </c>
      <c r="R12" s="317" t="s">
        <v>33</v>
      </c>
      <c r="S12" s="317" t="s">
        <v>34</v>
      </c>
      <c r="T12" s="317" t="s">
        <v>35</v>
      </c>
      <c r="U12" s="317" t="s">
        <v>36</v>
      </c>
      <c r="V12" s="317" t="s">
        <v>1424</v>
      </c>
      <c r="W12" s="317" t="s">
        <v>1425</v>
      </c>
      <c r="X12" s="317" t="s">
        <v>37</v>
      </c>
      <c r="Y12" s="317" t="s">
        <v>38</v>
      </c>
      <c r="Z12" s="317" t="s">
        <v>39</v>
      </c>
      <c r="AA12" s="317" t="s">
        <v>40</v>
      </c>
      <c r="AB12" s="317" t="s">
        <v>41</v>
      </c>
      <c r="AC12" s="317" t="s">
        <v>42</v>
      </c>
      <c r="AD12" s="317" t="s">
        <v>43</v>
      </c>
      <c r="AE12" s="310"/>
      <c r="AF12" s="310"/>
      <c r="AG12" s="310"/>
      <c r="AH12" s="311"/>
      <c r="AI12" s="310"/>
      <c r="AJ12" s="310"/>
      <c r="AK12" s="318"/>
      <c r="AL12" s="319" t="s">
        <v>44</v>
      </c>
      <c r="AM12" s="319" t="s">
        <v>45</v>
      </c>
      <c r="AN12" s="319" t="s">
        <v>46</v>
      </c>
      <c r="AO12" s="319" t="s">
        <v>47</v>
      </c>
      <c r="AP12" s="319" t="s">
        <v>46</v>
      </c>
      <c r="AQ12" s="319" t="s">
        <v>48</v>
      </c>
      <c r="AR12" s="319" t="s">
        <v>48</v>
      </c>
      <c r="AS12" s="319" t="s">
        <v>47</v>
      </c>
      <c r="AT12" s="319" t="s">
        <v>49</v>
      </c>
      <c r="AU12" s="319" t="s">
        <v>50</v>
      </c>
      <c r="AV12" s="319" t="s">
        <v>51</v>
      </c>
      <c r="AW12" s="319" t="s">
        <v>52</v>
      </c>
      <c r="AX12" s="315"/>
      <c r="AY12" s="320"/>
    </row>
    <row r="13" spans="1:51" ht="409.5" x14ac:dyDescent="0.25">
      <c r="A13" s="131" t="s">
        <v>362</v>
      </c>
      <c r="B13" s="131" t="s">
        <v>1426</v>
      </c>
      <c r="C13" s="321" t="s">
        <v>1427</v>
      </c>
      <c r="D13" s="321" t="s">
        <v>1428</v>
      </c>
      <c r="E13" s="321" t="s">
        <v>1429</v>
      </c>
      <c r="F13" s="131" t="s">
        <v>1430</v>
      </c>
      <c r="G13" s="322" t="s">
        <v>1431</v>
      </c>
      <c r="H13" s="23" t="s">
        <v>1432</v>
      </c>
      <c r="I13" s="23" t="s">
        <v>1433</v>
      </c>
      <c r="J13" s="23">
        <v>0</v>
      </c>
      <c r="K13" s="23" t="s">
        <v>74</v>
      </c>
      <c r="L13" s="134">
        <v>1</v>
      </c>
      <c r="M13" s="323">
        <v>0.3</v>
      </c>
      <c r="N13" s="23" t="s">
        <v>1433</v>
      </c>
      <c r="O13" s="324">
        <v>0.45</v>
      </c>
      <c r="P13" s="25">
        <v>85000</v>
      </c>
      <c r="Q13" s="325">
        <v>53666.666700000002</v>
      </c>
      <c r="R13" s="326"/>
      <c r="S13" s="326"/>
      <c r="T13" s="326"/>
      <c r="U13" s="326"/>
      <c r="V13" s="326"/>
      <c r="W13" s="327"/>
      <c r="X13" s="326"/>
      <c r="Y13" s="326"/>
      <c r="Z13" s="326"/>
      <c r="AA13" s="326"/>
      <c r="AB13" s="327">
        <f>P13-Q13</f>
        <v>31333.333299999998</v>
      </c>
      <c r="AC13" s="326"/>
      <c r="AD13" s="326"/>
      <c r="AE13" s="328" t="s">
        <v>1434</v>
      </c>
      <c r="AF13" s="329">
        <v>2017003190317</v>
      </c>
      <c r="AG13" s="328" t="s">
        <v>1435</v>
      </c>
      <c r="AH13" s="330" t="s">
        <v>1436</v>
      </c>
      <c r="AI13" s="331">
        <v>64000</v>
      </c>
      <c r="AJ13" s="325">
        <v>53666.666700000002</v>
      </c>
      <c r="AK13" s="328" t="s">
        <v>1437</v>
      </c>
      <c r="AL13" s="332" t="s">
        <v>398</v>
      </c>
      <c r="AM13" s="332" t="s">
        <v>398</v>
      </c>
      <c r="AN13" s="332" t="s">
        <v>398</v>
      </c>
      <c r="AO13" s="332" t="s">
        <v>398</v>
      </c>
      <c r="AP13" s="332" t="s">
        <v>398</v>
      </c>
      <c r="AQ13" s="332" t="s">
        <v>398</v>
      </c>
      <c r="AR13" s="332" t="s">
        <v>398</v>
      </c>
      <c r="AS13" s="332" t="s">
        <v>398</v>
      </c>
      <c r="AT13" s="332" t="s">
        <v>398</v>
      </c>
      <c r="AU13" s="332" t="s">
        <v>398</v>
      </c>
      <c r="AV13" s="332" t="s">
        <v>398</v>
      </c>
      <c r="AW13" s="332" t="s">
        <v>398</v>
      </c>
      <c r="AX13" s="328" t="s">
        <v>1438</v>
      </c>
      <c r="AY13" s="328" t="s">
        <v>1439</v>
      </c>
    </row>
    <row r="14" spans="1:51" ht="342" x14ac:dyDescent="0.25">
      <c r="A14" s="131" t="s">
        <v>362</v>
      </c>
      <c r="B14" s="131" t="s">
        <v>1426</v>
      </c>
      <c r="C14" s="333"/>
      <c r="D14" s="333"/>
      <c r="E14" s="333"/>
      <c r="F14" s="47" t="s">
        <v>1430</v>
      </c>
      <c r="G14" s="322"/>
      <c r="H14" s="23" t="s">
        <v>1440</v>
      </c>
      <c r="I14" s="23" t="s">
        <v>1441</v>
      </c>
      <c r="J14" s="23" t="s">
        <v>1442</v>
      </c>
      <c r="K14" s="23" t="s">
        <v>74</v>
      </c>
      <c r="L14" s="334">
        <v>0.3</v>
      </c>
      <c r="M14" s="121">
        <v>0.09</v>
      </c>
      <c r="N14" s="23" t="s">
        <v>1441</v>
      </c>
      <c r="O14" s="335">
        <v>0.13</v>
      </c>
      <c r="P14" s="25">
        <v>101000</v>
      </c>
      <c r="Q14" s="331"/>
      <c r="R14" s="326"/>
      <c r="S14" s="326"/>
      <c r="T14" s="326"/>
      <c r="U14" s="326"/>
      <c r="V14" s="336">
        <v>1200000</v>
      </c>
      <c r="W14" s="326"/>
      <c r="X14" s="326"/>
      <c r="Y14" s="326"/>
      <c r="Z14" s="326"/>
      <c r="AA14" s="337"/>
      <c r="AB14" s="336"/>
      <c r="AC14" s="326"/>
      <c r="AD14" s="326"/>
      <c r="AE14" s="328" t="s">
        <v>1443</v>
      </c>
      <c r="AF14" s="329">
        <v>2015000030068</v>
      </c>
      <c r="AG14" s="328" t="s">
        <v>1444</v>
      </c>
      <c r="AH14" s="326" t="s">
        <v>1445</v>
      </c>
      <c r="AI14" s="330" t="s">
        <v>1446</v>
      </c>
      <c r="AJ14" s="336">
        <v>1500000</v>
      </c>
      <c r="AK14" s="328" t="s">
        <v>1447</v>
      </c>
      <c r="AL14" s="332" t="s">
        <v>398</v>
      </c>
      <c r="AM14" s="332" t="s">
        <v>398</v>
      </c>
      <c r="AN14" s="332" t="s">
        <v>398</v>
      </c>
      <c r="AO14" s="332" t="s">
        <v>398</v>
      </c>
      <c r="AP14" s="332" t="s">
        <v>398</v>
      </c>
      <c r="AQ14" s="332" t="s">
        <v>398</v>
      </c>
      <c r="AR14" s="332" t="s">
        <v>398</v>
      </c>
      <c r="AS14" s="332" t="s">
        <v>398</v>
      </c>
      <c r="AT14" s="332" t="s">
        <v>398</v>
      </c>
      <c r="AU14" s="332" t="s">
        <v>398</v>
      </c>
      <c r="AV14" s="332" t="s">
        <v>398</v>
      </c>
      <c r="AW14" s="332" t="s">
        <v>398</v>
      </c>
      <c r="AX14" s="328" t="s">
        <v>1438</v>
      </c>
      <c r="AY14" s="338" t="s">
        <v>1448</v>
      </c>
    </row>
    <row r="15" spans="1:51" ht="409.5" x14ac:dyDescent="0.25">
      <c r="A15" s="131" t="s">
        <v>362</v>
      </c>
      <c r="B15" s="131" t="s">
        <v>1426</v>
      </c>
      <c r="C15" s="333"/>
      <c r="D15" s="333"/>
      <c r="E15" s="333"/>
      <c r="F15" s="47" t="s">
        <v>1430</v>
      </c>
      <c r="G15" s="322"/>
      <c r="H15" s="23" t="s">
        <v>1449</v>
      </c>
      <c r="I15" s="23" t="s">
        <v>1450</v>
      </c>
      <c r="J15" s="23" t="s">
        <v>1451</v>
      </c>
      <c r="K15" s="23" t="s">
        <v>74</v>
      </c>
      <c r="L15" s="134">
        <v>1</v>
      </c>
      <c r="M15" s="339">
        <v>0.315</v>
      </c>
      <c r="N15" s="23" t="s">
        <v>1450</v>
      </c>
      <c r="O15" s="324">
        <v>0.25</v>
      </c>
      <c r="P15" s="25">
        <v>75000</v>
      </c>
      <c r="Q15" s="325">
        <v>53666.666700000002</v>
      </c>
      <c r="R15" s="326"/>
      <c r="S15" s="326"/>
      <c r="T15" s="326"/>
      <c r="U15" s="326"/>
      <c r="V15" s="327"/>
      <c r="W15" s="326"/>
      <c r="X15" s="326"/>
      <c r="Y15" s="326"/>
      <c r="Z15" s="326"/>
      <c r="AA15" s="326"/>
      <c r="AB15" s="331">
        <v>21333.333299999998</v>
      </c>
      <c r="AC15" s="326"/>
      <c r="AD15" s="326"/>
      <c r="AE15" s="328" t="s">
        <v>1434</v>
      </c>
      <c r="AF15" s="329">
        <v>2017003190317</v>
      </c>
      <c r="AG15" s="328" t="s">
        <v>1435</v>
      </c>
      <c r="AH15" s="330" t="s">
        <v>1436</v>
      </c>
      <c r="AI15" s="331">
        <v>64000</v>
      </c>
      <c r="AJ15" s="325">
        <v>53666.666700000002</v>
      </c>
      <c r="AK15" s="328" t="s">
        <v>1437</v>
      </c>
      <c r="AL15" s="332" t="s">
        <v>398</v>
      </c>
      <c r="AM15" s="332" t="s">
        <v>398</v>
      </c>
      <c r="AN15" s="332" t="s">
        <v>398</v>
      </c>
      <c r="AO15" s="332" t="s">
        <v>398</v>
      </c>
      <c r="AP15" s="332" t="s">
        <v>398</v>
      </c>
      <c r="AQ15" s="332" t="s">
        <v>398</v>
      </c>
      <c r="AR15" s="332" t="s">
        <v>398</v>
      </c>
      <c r="AS15" s="332" t="s">
        <v>398</v>
      </c>
      <c r="AT15" s="332" t="s">
        <v>398</v>
      </c>
      <c r="AU15" s="332" t="s">
        <v>398</v>
      </c>
      <c r="AV15" s="332" t="s">
        <v>398</v>
      </c>
      <c r="AW15" s="332" t="s">
        <v>398</v>
      </c>
      <c r="AX15" s="328" t="s">
        <v>1438</v>
      </c>
      <c r="AY15" s="328" t="s">
        <v>1439</v>
      </c>
    </row>
    <row r="16" spans="1:51" ht="409.5" x14ac:dyDescent="0.25">
      <c r="A16" s="131" t="s">
        <v>362</v>
      </c>
      <c r="B16" s="131" t="s">
        <v>1426</v>
      </c>
      <c r="C16" s="333"/>
      <c r="D16" s="333"/>
      <c r="E16" s="333"/>
      <c r="F16" s="340" t="s">
        <v>1430</v>
      </c>
      <c r="G16" s="322"/>
      <c r="H16" s="23" t="s">
        <v>1452</v>
      </c>
      <c r="I16" s="23" t="s">
        <v>1453</v>
      </c>
      <c r="J16" s="23"/>
      <c r="K16" s="23" t="s">
        <v>74</v>
      </c>
      <c r="L16" s="134">
        <v>15</v>
      </c>
      <c r="M16" s="341">
        <v>5</v>
      </c>
      <c r="N16" s="23" t="s">
        <v>1453</v>
      </c>
      <c r="O16" s="324">
        <v>1</v>
      </c>
      <c r="P16" s="25">
        <v>75000</v>
      </c>
      <c r="Q16" s="325">
        <v>53666.666700000002</v>
      </c>
      <c r="R16" s="326"/>
      <c r="S16" s="326"/>
      <c r="T16" s="326"/>
      <c r="U16" s="326"/>
      <c r="V16" s="326"/>
      <c r="W16" s="326"/>
      <c r="X16" s="326"/>
      <c r="Y16" s="326"/>
      <c r="Z16" s="326"/>
      <c r="AA16" s="326"/>
      <c r="AB16" s="331">
        <v>21333.333299999998</v>
      </c>
      <c r="AC16" s="326"/>
      <c r="AD16" s="326"/>
      <c r="AE16" s="328" t="s">
        <v>1434</v>
      </c>
      <c r="AF16" s="329">
        <v>2017003190317</v>
      </c>
      <c r="AG16" s="328" t="s">
        <v>1435</v>
      </c>
      <c r="AH16" s="330" t="s">
        <v>1436</v>
      </c>
      <c r="AI16" s="331">
        <v>64000</v>
      </c>
      <c r="AJ16" s="325">
        <v>53666.666700000002</v>
      </c>
      <c r="AK16" s="328" t="s">
        <v>1437</v>
      </c>
      <c r="AL16" s="332" t="s">
        <v>398</v>
      </c>
      <c r="AM16" s="332" t="s">
        <v>398</v>
      </c>
      <c r="AN16" s="332" t="s">
        <v>398</v>
      </c>
      <c r="AO16" s="332" t="s">
        <v>398</v>
      </c>
      <c r="AP16" s="332" t="s">
        <v>398</v>
      </c>
      <c r="AQ16" s="332" t="s">
        <v>398</v>
      </c>
      <c r="AR16" s="332" t="s">
        <v>398</v>
      </c>
      <c r="AS16" s="332" t="s">
        <v>398</v>
      </c>
      <c r="AT16" s="332" t="s">
        <v>398</v>
      </c>
      <c r="AU16" s="332" t="s">
        <v>398</v>
      </c>
      <c r="AV16" s="332" t="s">
        <v>398</v>
      </c>
      <c r="AW16" s="332" t="s">
        <v>398</v>
      </c>
      <c r="AX16" s="328" t="s">
        <v>1438</v>
      </c>
      <c r="AY16" s="328" t="s">
        <v>1439</v>
      </c>
    </row>
    <row r="17" spans="1:51" ht="270.75" x14ac:dyDescent="0.25">
      <c r="A17" s="131" t="s">
        <v>362</v>
      </c>
      <c r="B17" s="131" t="s">
        <v>1426</v>
      </c>
      <c r="C17" s="333"/>
      <c r="D17" s="333"/>
      <c r="E17" s="333"/>
      <c r="F17" s="47" t="s">
        <v>1454</v>
      </c>
      <c r="G17" s="322" t="s">
        <v>1455</v>
      </c>
      <c r="H17" s="23" t="s">
        <v>1456</v>
      </c>
      <c r="I17" s="23" t="s">
        <v>1457</v>
      </c>
      <c r="J17" s="23" t="s">
        <v>1458</v>
      </c>
      <c r="K17" s="23" t="s">
        <v>74</v>
      </c>
      <c r="L17" s="134">
        <v>1</v>
      </c>
      <c r="M17" s="23">
        <v>0.35</v>
      </c>
      <c r="N17" s="23" t="s">
        <v>1457</v>
      </c>
      <c r="O17" s="324">
        <v>1</v>
      </c>
      <c r="P17" s="25">
        <v>20000</v>
      </c>
      <c r="Q17" s="336">
        <v>15000</v>
      </c>
      <c r="R17" s="326"/>
      <c r="S17" s="326"/>
      <c r="T17" s="326"/>
      <c r="U17" s="326"/>
      <c r="V17" s="326"/>
      <c r="W17" s="326"/>
      <c r="X17" s="326"/>
      <c r="Y17" s="326"/>
      <c r="Z17" s="326"/>
      <c r="AA17" s="324">
        <v>5000</v>
      </c>
      <c r="AB17" s="326"/>
      <c r="AC17" s="326"/>
      <c r="AD17" s="326"/>
      <c r="AE17" s="328" t="s">
        <v>1459</v>
      </c>
      <c r="AF17" s="342">
        <v>0</v>
      </c>
      <c r="AG17" s="328" t="s">
        <v>1460</v>
      </c>
      <c r="AH17" s="328" t="s">
        <v>1461</v>
      </c>
      <c r="AI17" s="343">
        <v>1391836</v>
      </c>
      <c r="AJ17" s="344">
        <v>54000</v>
      </c>
      <c r="AK17" s="328" t="s">
        <v>1462</v>
      </c>
      <c r="AL17" s="326"/>
      <c r="AM17" s="326"/>
      <c r="AN17" s="326"/>
      <c r="AO17" s="326"/>
      <c r="AP17" s="332" t="s">
        <v>398</v>
      </c>
      <c r="AQ17" s="332" t="s">
        <v>398</v>
      </c>
      <c r="AR17" s="332" t="s">
        <v>398</v>
      </c>
      <c r="AS17" s="332"/>
      <c r="AT17" s="332" t="s">
        <v>398</v>
      </c>
      <c r="AU17" s="326"/>
      <c r="AV17" s="326"/>
      <c r="AW17" s="326"/>
      <c r="AX17" s="328" t="s">
        <v>1463</v>
      </c>
      <c r="AY17" s="328" t="s">
        <v>1464</v>
      </c>
    </row>
    <row r="18" spans="1:51" ht="270.75" x14ac:dyDescent="0.25">
      <c r="A18" s="131" t="s">
        <v>362</v>
      </c>
      <c r="B18" s="131" t="s">
        <v>1426</v>
      </c>
      <c r="C18" s="333"/>
      <c r="D18" s="333"/>
      <c r="E18" s="333"/>
      <c r="F18" s="345" t="s">
        <v>1454</v>
      </c>
      <c r="G18" s="322"/>
      <c r="H18" s="23" t="s">
        <v>1465</v>
      </c>
      <c r="I18" s="23" t="s">
        <v>1466</v>
      </c>
      <c r="J18" s="23">
        <v>0</v>
      </c>
      <c r="K18" s="23" t="s">
        <v>74</v>
      </c>
      <c r="L18" s="134">
        <v>8</v>
      </c>
      <c r="M18" s="23">
        <v>3</v>
      </c>
      <c r="N18" s="23" t="s">
        <v>1466</v>
      </c>
      <c r="O18" s="324">
        <v>3</v>
      </c>
      <c r="P18" s="25">
        <v>20000</v>
      </c>
      <c r="Q18" s="336">
        <v>10000</v>
      </c>
      <c r="R18" s="326"/>
      <c r="S18" s="326"/>
      <c r="T18" s="326"/>
      <c r="U18" s="326"/>
      <c r="V18" s="326"/>
      <c r="W18" s="326"/>
      <c r="X18" s="326"/>
      <c r="Y18" s="326"/>
      <c r="Z18" s="326"/>
      <c r="AA18" s="324">
        <v>10000</v>
      </c>
      <c r="AB18" s="324"/>
      <c r="AC18" s="326"/>
      <c r="AD18" s="326"/>
      <c r="AE18" s="328" t="s">
        <v>1459</v>
      </c>
      <c r="AF18" s="342">
        <v>0</v>
      </c>
      <c r="AG18" s="328" t="s">
        <v>1460</v>
      </c>
      <c r="AH18" s="328" t="s">
        <v>1461</v>
      </c>
      <c r="AI18" s="346"/>
      <c r="AJ18" s="347"/>
      <c r="AK18" s="328" t="s">
        <v>1462</v>
      </c>
      <c r="AL18" s="326"/>
      <c r="AM18" s="326"/>
      <c r="AN18" s="326"/>
      <c r="AO18" s="326"/>
      <c r="AP18" s="332" t="s">
        <v>398</v>
      </c>
      <c r="AQ18" s="332" t="s">
        <v>398</v>
      </c>
      <c r="AR18" s="332" t="s">
        <v>398</v>
      </c>
      <c r="AS18" s="332"/>
      <c r="AT18" s="332" t="s">
        <v>398</v>
      </c>
      <c r="AU18" s="326"/>
      <c r="AV18" s="326"/>
      <c r="AW18" s="326"/>
      <c r="AX18" s="328" t="s">
        <v>1463</v>
      </c>
      <c r="AY18" s="328" t="s">
        <v>1464</v>
      </c>
    </row>
    <row r="19" spans="1:51" ht="270.75" x14ac:dyDescent="0.25">
      <c r="A19" s="131" t="s">
        <v>362</v>
      </c>
      <c r="B19" s="131" t="s">
        <v>1426</v>
      </c>
      <c r="C19" s="333"/>
      <c r="D19" s="333"/>
      <c r="E19" s="333"/>
      <c r="F19" s="47" t="s">
        <v>1454</v>
      </c>
      <c r="G19" s="322"/>
      <c r="H19" s="23" t="s">
        <v>1467</v>
      </c>
      <c r="I19" s="23" t="s">
        <v>1468</v>
      </c>
      <c r="J19" s="23">
        <v>0</v>
      </c>
      <c r="K19" s="23" t="s">
        <v>74</v>
      </c>
      <c r="L19" s="134">
        <v>1</v>
      </c>
      <c r="M19" s="23">
        <v>0.3</v>
      </c>
      <c r="N19" s="23" t="s">
        <v>1468</v>
      </c>
      <c r="O19" s="324">
        <v>0.55000000000000004</v>
      </c>
      <c r="P19" s="25">
        <v>14000</v>
      </c>
      <c r="Q19" s="336">
        <v>7000</v>
      </c>
      <c r="R19" s="326"/>
      <c r="S19" s="326"/>
      <c r="T19" s="326"/>
      <c r="U19" s="326"/>
      <c r="V19" s="326"/>
      <c r="W19" s="326"/>
      <c r="X19" s="326"/>
      <c r="Y19" s="326"/>
      <c r="Z19" s="326"/>
      <c r="AA19" s="324">
        <v>7000</v>
      </c>
      <c r="AB19" s="324"/>
      <c r="AC19" s="326"/>
      <c r="AD19" s="326"/>
      <c r="AE19" s="328" t="s">
        <v>1459</v>
      </c>
      <c r="AF19" s="342">
        <v>0</v>
      </c>
      <c r="AG19" s="328" t="s">
        <v>1460</v>
      </c>
      <c r="AH19" s="328" t="s">
        <v>1461</v>
      </c>
      <c r="AI19" s="348"/>
      <c r="AJ19" s="349"/>
      <c r="AK19" s="328" t="s">
        <v>1462</v>
      </c>
      <c r="AL19" s="326"/>
      <c r="AM19" s="326"/>
      <c r="AN19" s="326"/>
      <c r="AO19" s="326"/>
      <c r="AP19" s="332" t="s">
        <v>398</v>
      </c>
      <c r="AQ19" s="332" t="s">
        <v>398</v>
      </c>
      <c r="AR19" s="332" t="s">
        <v>398</v>
      </c>
      <c r="AS19" s="332"/>
      <c r="AT19" s="332" t="s">
        <v>398</v>
      </c>
      <c r="AU19" s="326"/>
      <c r="AV19" s="326"/>
      <c r="AW19" s="326"/>
      <c r="AX19" s="328" t="s">
        <v>1463</v>
      </c>
      <c r="AY19" s="328" t="s">
        <v>1464</v>
      </c>
    </row>
    <row r="20" spans="1:51" ht="409.5" x14ac:dyDescent="0.25">
      <c r="A20" s="131" t="s">
        <v>362</v>
      </c>
      <c r="B20" s="131" t="s">
        <v>1426</v>
      </c>
      <c r="C20" s="333"/>
      <c r="D20" s="333"/>
      <c r="E20" s="333"/>
      <c r="F20" s="47" t="s">
        <v>1469</v>
      </c>
      <c r="G20" s="322" t="s">
        <v>1470</v>
      </c>
      <c r="H20" s="23" t="s">
        <v>1471</v>
      </c>
      <c r="I20" s="23" t="s">
        <v>1472</v>
      </c>
      <c r="J20" s="23">
        <v>0</v>
      </c>
      <c r="K20" s="23" t="s">
        <v>61</v>
      </c>
      <c r="L20" s="134">
        <v>1</v>
      </c>
      <c r="M20" s="350">
        <v>1.1000000000000001</v>
      </c>
      <c r="N20" s="23" t="s">
        <v>1472</v>
      </c>
      <c r="O20" s="324">
        <v>1</v>
      </c>
      <c r="P20" s="25">
        <v>40000</v>
      </c>
      <c r="Q20" s="336">
        <v>23333.332999999999</v>
      </c>
      <c r="R20" s="326"/>
      <c r="S20" s="326"/>
      <c r="T20" s="326"/>
      <c r="U20" s="326"/>
      <c r="V20" s="326"/>
      <c r="W20" s="326"/>
      <c r="X20" s="326"/>
      <c r="Y20" s="326"/>
      <c r="Z20" s="326"/>
      <c r="AA20" s="331"/>
      <c r="AB20" s="331">
        <v>16666.667000000001</v>
      </c>
      <c r="AC20" s="326"/>
      <c r="AD20" s="326"/>
      <c r="AE20" s="328" t="s">
        <v>1434</v>
      </c>
      <c r="AF20" s="329">
        <v>2017003190317</v>
      </c>
      <c r="AG20" s="328" t="s">
        <v>1435</v>
      </c>
      <c r="AH20" s="330" t="s">
        <v>1436</v>
      </c>
      <c r="AI20" s="331">
        <v>50000</v>
      </c>
      <c r="AJ20" s="336">
        <v>23333.332999999999</v>
      </c>
      <c r="AK20" s="328" t="s">
        <v>1473</v>
      </c>
      <c r="AL20" s="332" t="s">
        <v>398</v>
      </c>
      <c r="AM20" s="332" t="s">
        <v>398</v>
      </c>
      <c r="AN20" s="332" t="s">
        <v>398</v>
      </c>
      <c r="AO20" s="332" t="s">
        <v>398</v>
      </c>
      <c r="AP20" s="332" t="s">
        <v>398</v>
      </c>
      <c r="AQ20" s="332" t="s">
        <v>398</v>
      </c>
      <c r="AR20" s="332" t="s">
        <v>398</v>
      </c>
      <c r="AS20" s="332" t="s">
        <v>398</v>
      </c>
      <c r="AT20" s="332" t="s">
        <v>398</v>
      </c>
      <c r="AU20" s="332" t="s">
        <v>398</v>
      </c>
      <c r="AV20" s="332" t="s">
        <v>398</v>
      </c>
      <c r="AW20" s="332" t="s">
        <v>398</v>
      </c>
      <c r="AX20" s="328" t="s">
        <v>1438</v>
      </c>
      <c r="AY20" s="328" t="s">
        <v>1439</v>
      </c>
    </row>
    <row r="21" spans="1:51" ht="409.5" x14ac:dyDescent="0.25">
      <c r="A21" s="131" t="s">
        <v>362</v>
      </c>
      <c r="B21" s="131" t="s">
        <v>1426</v>
      </c>
      <c r="C21" s="333"/>
      <c r="D21" s="333"/>
      <c r="E21" s="333"/>
      <c r="F21" s="345" t="s">
        <v>1469</v>
      </c>
      <c r="G21" s="322"/>
      <c r="H21" s="23" t="s">
        <v>1474</v>
      </c>
      <c r="I21" s="23" t="s">
        <v>1475</v>
      </c>
      <c r="J21" s="23" t="s">
        <v>1476</v>
      </c>
      <c r="K21" s="23" t="s">
        <v>74</v>
      </c>
      <c r="L21" s="134">
        <v>1</v>
      </c>
      <c r="M21" s="23">
        <v>0.45</v>
      </c>
      <c r="N21" s="23" t="s">
        <v>1475</v>
      </c>
      <c r="O21" s="324">
        <v>0.2</v>
      </c>
      <c r="P21" s="25">
        <v>185000</v>
      </c>
      <c r="Q21" s="336">
        <v>23333.332999999999</v>
      </c>
      <c r="R21" s="326"/>
      <c r="S21" s="326"/>
      <c r="T21" s="326"/>
      <c r="U21" s="326"/>
      <c r="V21" s="326"/>
      <c r="W21" s="326"/>
      <c r="X21" s="326"/>
      <c r="Y21" s="326"/>
      <c r="Z21" s="326"/>
      <c r="AA21" s="331"/>
      <c r="AB21" s="331">
        <v>161666.66700000002</v>
      </c>
      <c r="AC21" s="326"/>
      <c r="AD21" s="326"/>
      <c r="AE21" s="328" t="s">
        <v>1434</v>
      </c>
      <c r="AF21" s="329">
        <v>2017003190317</v>
      </c>
      <c r="AG21" s="328" t="s">
        <v>1435</v>
      </c>
      <c r="AH21" s="330" t="s">
        <v>1436</v>
      </c>
      <c r="AI21" s="331">
        <v>50000</v>
      </c>
      <c r="AJ21" s="336">
        <v>23333.332999999999</v>
      </c>
      <c r="AK21" s="328" t="s">
        <v>1473</v>
      </c>
      <c r="AL21" s="332" t="s">
        <v>398</v>
      </c>
      <c r="AM21" s="332" t="s">
        <v>398</v>
      </c>
      <c r="AN21" s="332" t="s">
        <v>398</v>
      </c>
      <c r="AO21" s="332" t="s">
        <v>398</v>
      </c>
      <c r="AP21" s="332" t="s">
        <v>398</v>
      </c>
      <c r="AQ21" s="332" t="s">
        <v>398</v>
      </c>
      <c r="AR21" s="332" t="s">
        <v>398</v>
      </c>
      <c r="AS21" s="332" t="s">
        <v>398</v>
      </c>
      <c r="AT21" s="332" t="s">
        <v>398</v>
      </c>
      <c r="AU21" s="332" t="s">
        <v>398</v>
      </c>
      <c r="AV21" s="332" t="s">
        <v>398</v>
      </c>
      <c r="AW21" s="332" t="s">
        <v>398</v>
      </c>
      <c r="AX21" s="328" t="s">
        <v>1438</v>
      </c>
      <c r="AY21" s="328" t="s">
        <v>1439</v>
      </c>
    </row>
    <row r="22" spans="1:51" ht="409.5" x14ac:dyDescent="0.25">
      <c r="A22" s="131" t="s">
        <v>362</v>
      </c>
      <c r="B22" s="131" t="s">
        <v>1426</v>
      </c>
      <c r="C22" s="333"/>
      <c r="D22" s="333"/>
      <c r="E22" s="333"/>
      <c r="F22" s="47" t="s">
        <v>1469</v>
      </c>
      <c r="G22" s="322"/>
      <c r="H22" s="23" t="s">
        <v>1477</v>
      </c>
      <c r="I22" s="23" t="s">
        <v>1478</v>
      </c>
      <c r="J22" s="23" t="s">
        <v>1479</v>
      </c>
      <c r="K22" s="23" t="s">
        <v>74</v>
      </c>
      <c r="L22" s="134">
        <v>12</v>
      </c>
      <c r="M22" s="23">
        <v>4</v>
      </c>
      <c r="N22" s="23" t="s">
        <v>1478</v>
      </c>
      <c r="O22" s="324">
        <v>6</v>
      </c>
      <c r="P22" s="25">
        <v>105000</v>
      </c>
      <c r="Q22" s="336">
        <v>23333.332999999999</v>
      </c>
      <c r="R22" s="326"/>
      <c r="S22" s="326"/>
      <c r="T22" s="326"/>
      <c r="U22" s="326"/>
      <c r="V22" s="326"/>
      <c r="W22" s="326"/>
      <c r="X22" s="326"/>
      <c r="Y22" s="326"/>
      <c r="Z22" s="326"/>
      <c r="AA22" s="331"/>
      <c r="AB22" s="331">
        <v>81666.667000000001</v>
      </c>
      <c r="AC22" s="326"/>
      <c r="AD22" s="326"/>
      <c r="AE22" s="328" t="s">
        <v>1434</v>
      </c>
      <c r="AF22" s="329">
        <v>2017003190317</v>
      </c>
      <c r="AG22" s="328" t="s">
        <v>1435</v>
      </c>
      <c r="AH22" s="330" t="s">
        <v>1436</v>
      </c>
      <c r="AI22" s="331">
        <v>50000</v>
      </c>
      <c r="AJ22" s="336">
        <v>23333.332999999999</v>
      </c>
      <c r="AK22" s="328" t="s">
        <v>1473</v>
      </c>
      <c r="AL22" s="332" t="s">
        <v>398</v>
      </c>
      <c r="AM22" s="332" t="s">
        <v>398</v>
      </c>
      <c r="AN22" s="332" t="s">
        <v>398</v>
      </c>
      <c r="AO22" s="332" t="s">
        <v>398</v>
      </c>
      <c r="AP22" s="332" t="s">
        <v>398</v>
      </c>
      <c r="AQ22" s="332" t="s">
        <v>398</v>
      </c>
      <c r="AR22" s="332" t="s">
        <v>398</v>
      </c>
      <c r="AS22" s="332" t="s">
        <v>398</v>
      </c>
      <c r="AT22" s="332" t="s">
        <v>398</v>
      </c>
      <c r="AU22" s="332" t="s">
        <v>398</v>
      </c>
      <c r="AV22" s="332" t="s">
        <v>398</v>
      </c>
      <c r="AW22" s="332" t="s">
        <v>398</v>
      </c>
      <c r="AX22" s="328" t="s">
        <v>1438</v>
      </c>
      <c r="AY22" s="328" t="s">
        <v>1439</v>
      </c>
    </row>
    <row r="23" spans="1:51" ht="270" x14ac:dyDescent="0.25">
      <c r="A23" s="131" t="s">
        <v>362</v>
      </c>
      <c r="B23" s="131" t="s">
        <v>1426</v>
      </c>
      <c r="C23" s="333"/>
      <c r="D23" s="333"/>
      <c r="E23" s="333"/>
      <c r="F23" s="23" t="s">
        <v>1480</v>
      </c>
      <c r="G23" s="23" t="s">
        <v>1481</v>
      </c>
      <c r="H23" s="23" t="s">
        <v>1482</v>
      </c>
      <c r="I23" s="23" t="s">
        <v>1483</v>
      </c>
      <c r="J23" s="23">
        <v>1</v>
      </c>
      <c r="K23" s="23" t="s">
        <v>74</v>
      </c>
      <c r="L23" s="134">
        <v>1</v>
      </c>
      <c r="M23" s="351">
        <v>0.44</v>
      </c>
      <c r="N23" s="23" t="s">
        <v>1483</v>
      </c>
      <c r="O23" s="324">
        <v>0.4</v>
      </c>
      <c r="P23" s="25">
        <v>121000</v>
      </c>
      <c r="Q23" s="324">
        <v>53000</v>
      </c>
      <c r="R23" s="326"/>
      <c r="S23" s="326"/>
      <c r="T23" s="326"/>
      <c r="U23" s="326"/>
      <c r="V23" s="326"/>
      <c r="W23" s="326"/>
      <c r="X23" s="326"/>
      <c r="Y23" s="326"/>
      <c r="Z23" s="326"/>
      <c r="AA23" s="324"/>
      <c r="AB23" s="324">
        <v>68000</v>
      </c>
      <c r="AC23" s="326"/>
      <c r="AD23" s="326"/>
      <c r="AE23" s="328" t="s">
        <v>1484</v>
      </c>
      <c r="AF23" s="342">
        <v>0</v>
      </c>
      <c r="AG23" s="330" t="s">
        <v>1485</v>
      </c>
      <c r="AH23" s="324" t="s">
        <v>227</v>
      </c>
      <c r="AI23" s="326">
        <v>56000</v>
      </c>
      <c r="AJ23" s="324">
        <v>53000</v>
      </c>
      <c r="AK23" s="328" t="s">
        <v>1486</v>
      </c>
      <c r="AL23" s="352"/>
      <c r="AM23" s="352"/>
      <c r="AN23" s="352"/>
      <c r="AO23" s="353" t="s">
        <v>398</v>
      </c>
      <c r="AP23" s="353" t="s">
        <v>398</v>
      </c>
      <c r="AQ23" s="353" t="s">
        <v>398</v>
      </c>
      <c r="AR23" s="353" t="s">
        <v>398</v>
      </c>
      <c r="AS23" s="353" t="s">
        <v>398</v>
      </c>
      <c r="AT23" s="353" t="s">
        <v>398</v>
      </c>
      <c r="AU23" s="352"/>
      <c r="AV23" s="352"/>
      <c r="AW23" s="326"/>
      <c r="AX23" s="330" t="s">
        <v>1487</v>
      </c>
      <c r="AY23" s="330" t="s">
        <v>1464</v>
      </c>
    </row>
    <row r="24" spans="1:51" ht="409.5" x14ac:dyDescent="0.25">
      <c r="A24" s="131" t="s">
        <v>362</v>
      </c>
      <c r="B24" s="131" t="s">
        <v>1426</v>
      </c>
      <c r="C24" s="333"/>
      <c r="D24" s="333"/>
      <c r="E24" s="333"/>
      <c r="F24" s="23" t="s">
        <v>1488</v>
      </c>
      <c r="G24" s="23" t="s">
        <v>1489</v>
      </c>
      <c r="H24" s="23" t="s">
        <v>1490</v>
      </c>
      <c r="I24" s="23" t="s">
        <v>1491</v>
      </c>
      <c r="J24" s="23">
        <v>1</v>
      </c>
      <c r="K24" s="23" t="s">
        <v>74</v>
      </c>
      <c r="L24" s="134">
        <v>1</v>
      </c>
      <c r="M24" s="350">
        <v>0.4</v>
      </c>
      <c r="N24" s="23" t="s">
        <v>1491</v>
      </c>
      <c r="O24" s="324">
        <v>0.5</v>
      </c>
      <c r="P24" s="354">
        <v>830000</v>
      </c>
      <c r="Q24" s="355">
        <v>80000</v>
      </c>
      <c r="R24" s="356"/>
      <c r="S24" s="356"/>
      <c r="T24" s="356"/>
      <c r="U24" s="355">
        <v>500000</v>
      </c>
      <c r="V24" s="356"/>
      <c r="W24" s="356"/>
      <c r="X24" s="356"/>
      <c r="Y24" s="356"/>
      <c r="Z24" s="356"/>
      <c r="AA24" s="356"/>
      <c r="AB24" s="355">
        <v>250000</v>
      </c>
      <c r="AC24" s="356"/>
      <c r="AD24" s="356"/>
      <c r="AE24" s="357" t="s">
        <v>1492</v>
      </c>
      <c r="AF24" s="342">
        <v>0</v>
      </c>
      <c r="AG24" s="358" t="s">
        <v>1493</v>
      </c>
      <c r="AH24" s="358" t="s">
        <v>64</v>
      </c>
      <c r="AI24" s="358">
        <v>1391836</v>
      </c>
      <c r="AJ24" s="324">
        <v>50000</v>
      </c>
      <c r="AK24" s="338" t="s">
        <v>1494</v>
      </c>
      <c r="AL24" s="352"/>
      <c r="AM24" s="352"/>
      <c r="AN24" s="353" t="s">
        <v>398</v>
      </c>
      <c r="AO24" s="353" t="s">
        <v>398</v>
      </c>
      <c r="AP24" s="353" t="s">
        <v>398</v>
      </c>
      <c r="AQ24" s="353" t="s">
        <v>398</v>
      </c>
      <c r="AR24" s="353" t="s">
        <v>398</v>
      </c>
      <c r="AS24" s="353" t="s">
        <v>398</v>
      </c>
      <c r="AT24" s="352"/>
      <c r="AU24" s="352"/>
      <c r="AV24" s="352"/>
      <c r="AW24" s="326"/>
      <c r="AX24" s="330" t="s">
        <v>1463</v>
      </c>
      <c r="AY24" s="330" t="s">
        <v>1495</v>
      </c>
    </row>
    <row r="25" spans="1:51" ht="342" x14ac:dyDescent="0.25">
      <c r="A25" s="131" t="s">
        <v>362</v>
      </c>
      <c r="B25" s="131" t="s">
        <v>1426</v>
      </c>
      <c r="C25" s="322" t="s">
        <v>1496</v>
      </c>
      <c r="D25" s="322" t="s">
        <v>1497</v>
      </c>
      <c r="E25" s="322" t="s">
        <v>1498</v>
      </c>
      <c r="F25" s="47" t="s">
        <v>1499</v>
      </c>
      <c r="G25" s="322" t="s">
        <v>1500</v>
      </c>
      <c r="H25" s="23" t="s">
        <v>1501</v>
      </c>
      <c r="I25" s="23" t="s">
        <v>1502</v>
      </c>
      <c r="J25" s="23">
        <v>0</v>
      </c>
      <c r="K25" s="23" t="s">
        <v>74</v>
      </c>
      <c r="L25" s="23">
        <v>2</v>
      </c>
      <c r="M25" s="23">
        <v>0.7</v>
      </c>
      <c r="N25" s="23" t="s">
        <v>1502</v>
      </c>
      <c r="O25" s="23" t="s">
        <v>1503</v>
      </c>
      <c r="P25" s="25">
        <f>SUM(Q25:AD25)</f>
        <v>25613</v>
      </c>
      <c r="Q25" s="45">
        <v>0</v>
      </c>
      <c r="R25" s="45"/>
      <c r="S25" s="45"/>
      <c r="T25" s="45"/>
      <c r="U25" s="45"/>
      <c r="V25" s="45"/>
      <c r="W25" s="45"/>
      <c r="X25" s="45"/>
      <c r="Y25" s="45"/>
      <c r="Z25" s="45"/>
      <c r="AA25" s="45"/>
      <c r="AB25" s="45">
        <v>25613</v>
      </c>
      <c r="AC25" s="45"/>
      <c r="AD25" s="45"/>
      <c r="AE25" s="359" t="s">
        <v>1504</v>
      </c>
      <c r="AF25" s="359" t="s">
        <v>1505</v>
      </c>
      <c r="AG25" s="359" t="s">
        <v>1506</v>
      </c>
      <c r="AH25" s="359" t="s">
        <v>1069</v>
      </c>
      <c r="AI25" s="359" t="s">
        <v>1507</v>
      </c>
      <c r="AJ25" s="360" t="s">
        <v>1508</v>
      </c>
      <c r="AK25" s="330" t="s">
        <v>1509</v>
      </c>
      <c r="AL25" s="361" t="s">
        <v>398</v>
      </c>
      <c r="AM25" s="361" t="s">
        <v>398</v>
      </c>
      <c r="AN25" s="361" t="s">
        <v>398</v>
      </c>
      <c r="AO25" s="361" t="s">
        <v>398</v>
      </c>
      <c r="AP25" s="361" t="s">
        <v>398</v>
      </c>
      <c r="AQ25" s="361" t="s">
        <v>398</v>
      </c>
      <c r="AR25" s="361"/>
      <c r="AS25" s="361"/>
      <c r="AT25" s="361"/>
      <c r="AU25" s="361"/>
      <c r="AV25" s="361"/>
      <c r="AW25" s="361"/>
      <c r="AX25" s="330" t="s">
        <v>1510</v>
      </c>
      <c r="AY25" s="328" t="s">
        <v>1511</v>
      </c>
    </row>
    <row r="26" spans="1:51" ht="327.75" x14ac:dyDescent="0.25">
      <c r="A26" s="131" t="s">
        <v>362</v>
      </c>
      <c r="B26" s="131" t="s">
        <v>1426</v>
      </c>
      <c r="C26" s="322"/>
      <c r="D26" s="322"/>
      <c r="E26" s="322"/>
      <c r="F26" s="47" t="s">
        <v>1499</v>
      </c>
      <c r="G26" s="322"/>
      <c r="H26" s="23" t="s">
        <v>1512</v>
      </c>
      <c r="I26" s="23" t="s">
        <v>1513</v>
      </c>
      <c r="J26" s="23">
        <v>5</v>
      </c>
      <c r="K26" s="23" t="s">
        <v>74</v>
      </c>
      <c r="L26" s="23">
        <v>10</v>
      </c>
      <c r="M26" s="23">
        <v>4</v>
      </c>
      <c r="N26" s="23" t="s">
        <v>1513</v>
      </c>
      <c r="O26" s="23">
        <v>9</v>
      </c>
      <c r="P26" s="25">
        <f t="shared" ref="P26:P27" si="0">SUM(Q26:AD26)</f>
        <v>26000</v>
      </c>
      <c r="Q26" s="45">
        <v>14000</v>
      </c>
      <c r="R26" s="45"/>
      <c r="S26" s="45"/>
      <c r="T26" s="45"/>
      <c r="U26" s="45"/>
      <c r="V26" s="45"/>
      <c r="W26" s="45"/>
      <c r="X26" s="45"/>
      <c r="Y26" s="45"/>
      <c r="Z26" s="45"/>
      <c r="AA26" s="45">
        <v>12000</v>
      </c>
      <c r="AB26" s="45"/>
      <c r="AC26" s="45"/>
      <c r="AD26" s="45"/>
      <c r="AE26" s="330" t="s">
        <v>1514</v>
      </c>
      <c r="AF26" s="326"/>
      <c r="AG26" s="328" t="s">
        <v>1515</v>
      </c>
      <c r="AH26" s="328" t="s">
        <v>1516</v>
      </c>
      <c r="AI26" s="328" t="s">
        <v>1517</v>
      </c>
      <c r="AJ26" s="331">
        <v>300000</v>
      </c>
      <c r="AK26" s="328" t="s">
        <v>1518</v>
      </c>
      <c r="AL26" s="361" t="s">
        <v>398</v>
      </c>
      <c r="AM26" s="361" t="s">
        <v>398</v>
      </c>
      <c r="AN26" s="361" t="s">
        <v>398</v>
      </c>
      <c r="AO26" s="361" t="s">
        <v>398</v>
      </c>
      <c r="AP26" s="361" t="s">
        <v>398</v>
      </c>
      <c r="AQ26" s="361" t="s">
        <v>398</v>
      </c>
      <c r="AR26" s="361" t="s">
        <v>398</v>
      </c>
      <c r="AS26" s="361" t="s">
        <v>398</v>
      </c>
      <c r="AT26" s="361" t="s">
        <v>398</v>
      </c>
      <c r="AU26" s="361" t="s">
        <v>398</v>
      </c>
      <c r="AV26" s="361" t="s">
        <v>398</v>
      </c>
      <c r="AW26" s="361" t="s">
        <v>398</v>
      </c>
      <c r="AX26" s="330" t="s">
        <v>1510</v>
      </c>
      <c r="AY26" s="328" t="s">
        <v>1519</v>
      </c>
    </row>
    <row r="27" spans="1:51" ht="327.75" x14ac:dyDescent="0.25">
      <c r="A27" s="131" t="s">
        <v>362</v>
      </c>
      <c r="B27" s="131" t="s">
        <v>1426</v>
      </c>
      <c r="C27" s="322"/>
      <c r="D27" s="322"/>
      <c r="E27" s="322"/>
      <c r="F27" s="47" t="s">
        <v>1499</v>
      </c>
      <c r="G27" s="322"/>
      <c r="H27" s="23" t="s">
        <v>1520</v>
      </c>
      <c r="I27" s="23" t="s">
        <v>1521</v>
      </c>
      <c r="J27" s="23">
        <v>5</v>
      </c>
      <c r="K27" s="23" t="s">
        <v>74</v>
      </c>
      <c r="L27" s="23">
        <v>10</v>
      </c>
      <c r="M27" s="23">
        <v>4</v>
      </c>
      <c r="N27" s="23" t="s">
        <v>1522</v>
      </c>
      <c r="O27" s="23">
        <v>9</v>
      </c>
      <c r="P27" s="25">
        <f t="shared" si="0"/>
        <v>60000</v>
      </c>
      <c r="Q27" s="45">
        <v>60000</v>
      </c>
      <c r="R27" s="45"/>
      <c r="S27" s="45"/>
      <c r="T27" s="45"/>
      <c r="U27" s="45"/>
      <c r="V27" s="45"/>
      <c r="W27" s="45"/>
      <c r="X27" s="45"/>
      <c r="Y27" s="45"/>
      <c r="Z27" s="45"/>
      <c r="AA27" s="45"/>
      <c r="AB27" s="45"/>
      <c r="AC27" s="45"/>
      <c r="AD27" s="45"/>
      <c r="AE27" s="330" t="s">
        <v>1514</v>
      </c>
      <c r="AF27" s="326"/>
      <c r="AG27" s="328" t="s">
        <v>1515</v>
      </c>
      <c r="AH27" s="328" t="s">
        <v>1516</v>
      </c>
      <c r="AI27" s="362" t="s">
        <v>1517</v>
      </c>
      <c r="AJ27" s="363">
        <v>300000</v>
      </c>
      <c r="AK27" s="328" t="s">
        <v>1518</v>
      </c>
      <c r="AL27" s="361" t="s">
        <v>398</v>
      </c>
      <c r="AM27" s="361" t="s">
        <v>398</v>
      </c>
      <c r="AN27" s="361" t="s">
        <v>398</v>
      </c>
      <c r="AO27" s="361" t="s">
        <v>398</v>
      </c>
      <c r="AP27" s="361" t="s">
        <v>398</v>
      </c>
      <c r="AQ27" s="361" t="s">
        <v>398</v>
      </c>
      <c r="AR27" s="361" t="s">
        <v>398</v>
      </c>
      <c r="AS27" s="361" t="s">
        <v>398</v>
      </c>
      <c r="AT27" s="361" t="s">
        <v>398</v>
      </c>
      <c r="AU27" s="361" t="s">
        <v>398</v>
      </c>
      <c r="AV27" s="361" t="s">
        <v>398</v>
      </c>
      <c r="AW27" s="361" t="s">
        <v>398</v>
      </c>
      <c r="AX27" s="330" t="s">
        <v>1510</v>
      </c>
      <c r="AY27" s="328" t="s">
        <v>1523</v>
      </c>
    </row>
    <row r="28" spans="1:51" ht="356.25" x14ac:dyDescent="0.25">
      <c r="A28" s="131" t="s">
        <v>362</v>
      </c>
      <c r="B28" s="131" t="s">
        <v>1426</v>
      </c>
      <c r="C28" s="322"/>
      <c r="D28" s="322"/>
      <c r="E28" s="322"/>
      <c r="F28" s="47" t="s">
        <v>1524</v>
      </c>
      <c r="G28" s="322" t="s">
        <v>1525</v>
      </c>
      <c r="H28" s="23" t="s">
        <v>1526</v>
      </c>
      <c r="I28" s="23" t="s">
        <v>1527</v>
      </c>
      <c r="J28" s="23">
        <v>1</v>
      </c>
      <c r="K28" s="23" t="s">
        <v>74</v>
      </c>
      <c r="L28" s="23">
        <v>3</v>
      </c>
      <c r="M28" s="23">
        <v>0.45</v>
      </c>
      <c r="N28" s="23" t="s">
        <v>1527</v>
      </c>
      <c r="O28" s="23">
        <v>3.1</v>
      </c>
      <c r="P28" s="25">
        <f>SUM(Q28:AD28)</f>
        <v>297333</v>
      </c>
      <c r="Q28" s="45">
        <v>100000</v>
      </c>
      <c r="R28" s="45"/>
      <c r="S28" s="45"/>
      <c r="T28" s="45"/>
      <c r="U28" s="45"/>
      <c r="V28" s="45"/>
      <c r="W28" s="45"/>
      <c r="X28" s="45"/>
      <c r="Y28" s="45"/>
      <c r="Z28" s="45"/>
      <c r="AA28" s="45"/>
      <c r="AB28" s="45">
        <v>197333</v>
      </c>
      <c r="AC28" s="45"/>
      <c r="AD28" s="45"/>
      <c r="AE28" s="359" t="s">
        <v>1528</v>
      </c>
      <c r="AF28" s="328" t="s">
        <v>1529</v>
      </c>
      <c r="AG28" s="328" t="s">
        <v>1530</v>
      </c>
      <c r="AH28" s="326" t="s">
        <v>1069</v>
      </c>
      <c r="AI28" s="360">
        <v>44619</v>
      </c>
      <c r="AJ28" s="326">
        <v>912000</v>
      </c>
      <c r="AK28" s="328" t="s">
        <v>1531</v>
      </c>
      <c r="AL28" s="361" t="s">
        <v>398</v>
      </c>
      <c r="AM28" s="361" t="s">
        <v>398</v>
      </c>
      <c r="AN28" s="361" t="s">
        <v>398</v>
      </c>
      <c r="AO28" s="361" t="s">
        <v>398</v>
      </c>
      <c r="AP28" s="361" t="s">
        <v>398</v>
      </c>
      <c r="AQ28" s="361" t="s">
        <v>398</v>
      </c>
      <c r="AR28" s="361" t="s">
        <v>398</v>
      </c>
      <c r="AS28" s="361" t="s">
        <v>398</v>
      </c>
      <c r="AT28" s="361" t="s">
        <v>398</v>
      </c>
      <c r="AU28" s="361" t="s">
        <v>398</v>
      </c>
      <c r="AV28" s="361" t="s">
        <v>398</v>
      </c>
      <c r="AW28" s="361" t="s">
        <v>398</v>
      </c>
      <c r="AX28" s="328" t="s">
        <v>1510</v>
      </c>
      <c r="AY28" s="359" t="s">
        <v>1532</v>
      </c>
    </row>
    <row r="29" spans="1:51" ht="399" x14ac:dyDescent="0.25">
      <c r="A29" s="131" t="s">
        <v>362</v>
      </c>
      <c r="B29" s="131" t="s">
        <v>1426</v>
      </c>
      <c r="C29" s="322"/>
      <c r="D29" s="322"/>
      <c r="E29" s="322"/>
      <c r="F29" s="47" t="s">
        <v>1524</v>
      </c>
      <c r="G29" s="322"/>
      <c r="H29" s="23" t="s">
        <v>1533</v>
      </c>
      <c r="I29" s="23" t="s">
        <v>1534</v>
      </c>
      <c r="J29" s="23">
        <v>1</v>
      </c>
      <c r="K29" s="23" t="s">
        <v>74</v>
      </c>
      <c r="L29" s="23">
        <v>8</v>
      </c>
      <c r="M29" s="23">
        <v>4</v>
      </c>
      <c r="N29" s="23" t="s">
        <v>1534</v>
      </c>
      <c r="O29" s="23">
        <v>1</v>
      </c>
      <c r="P29" s="25">
        <f>SUM(Q29:AD29)</f>
        <v>14240</v>
      </c>
      <c r="Q29" s="45"/>
      <c r="R29" s="45"/>
      <c r="S29" s="45"/>
      <c r="T29" s="45"/>
      <c r="U29" s="45"/>
      <c r="V29" s="45"/>
      <c r="W29" s="45"/>
      <c r="X29" s="45"/>
      <c r="Y29" s="45"/>
      <c r="Z29" s="45"/>
      <c r="AA29" s="45"/>
      <c r="AB29" s="45">
        <v>14240</v>
      </c>
      <c r="AC29" s="45"/>
      <c r="AD29" s="45"/>
      <c r="AE29" s="330" t="s">
        <v>1514</v>
      </c>
      <c r="AF29" s="326"/>
      <c r="AG29" s="328" t="s">
        <v>1535</v>
      </c>
      <c r="AH29" s="328" t="s">
        <v>1516</v>
      </c>
      <c r="AI29" s="362" t="s">
        <v>1517</v>
      </c>
      <c r="AJ29" s="364">
        <v>300000</v>
      </c>
      <c r="AK29" s="328" t="s">
        <v>1536</v>
      </c>
      <c r="AL29" s="361" t="s">
        <v>398</v>
      </c>
      <c r="AM29" s="361" t="s">
        <v>398</v>
      </c>
      <c r="AN29" s="361" t="s">
        <v>398</v>
      </c>
      <c r="AO29" s="361" t="s">
        <v>398</v>
      </c>
      <c r="AP29" s="361" t="s">
        <v>398</v>
      </c>
      <c r="AQ29" s="361" t="s">
        <v>398</v>
      </c>
      <c r="AR29" s="361" t="s">
        <v>398</v>
      </c>
      <c r="AS29" s="361" t="s">
        <v>398</v>
      </c>
      <c r="AT29" s="361" t="s">
        <v>398</v>
      </c>
      <c r="AU29" s="361" t="s">
        <v>398</v>
      </c>
      <c r="AV29" s="361" t="s">
        <v>398</v>
      </c>
      <c r="AW29" s="361" t="s">
        <v>398</v>
      </c>
      <c r="AX29" s="328" t="s">
        <v>1510</v>
      </c>
      <c r="AY29" s="328" t="s">
        <v>1537</v>
      </c>
    </row>
    <row r="30" spans="1:51" ht="327.75" x14ac:dyDescent="0.25">
      <c r="A30" s="131" t="s">
        <v>362</v>
      </c>
      <c r="B30" s="131" t="s">
        <v>1426</v>
      </c>
      <c r="C30" s="322"/>
      <c r="D30" s="322"/>
      <c r="E30" s="322"/>
      <c r="F30" s="47" t="s">
        <v>1538</v>
      </c>
      <c r="G30" s="322" t="s">
        <v>1539</v>
      </c>
      <c r="H30" s="23" t="s">
        <v>1540</v>
      </c>
      <c r="I30" s="23" t="s">
        <v>1541</v>
      </c>
      <c r="J30" s="23">
        <v>1</v>
      </c>
      <c r="K30" s="23" t="s">
        <v>74</v>
      </c>
      <c r="L30" s="23">
        <v>4</v>
      </c>
      <c r="M30" s="23">
        <v>2</v>
      </c>
      <c r="N30" s="23" t="s">
        <v>1541</v>
      </c>
      <c r="O30" s="23">
        <v>2</v>
      </c>
      <c r="P30" s="25">
        <f t="shared" ref="P30:P32" si="1">SUM(Q30:AD30)</f>
        <v>3340</v>
      </c>
      <c r="Q30" s="45"/>
      <c r="R30" s="45"/>
      <c r="S30" s="45"/>
      <c r="T30" s="45"/>
      <c r="U30" s="45"/>
      <c r="V30" s="45"/>
      <c r="W30" s="45"/>
      <c r="X30" s="45"/>
      <c r="Y30" s="45"/>
      <c r="Z30" s="45"/>
      <c r="AA30" s="45"/>
      <c r="AB30" s="45">
        <v>3340</v>
      </c>
      <c r="AC30" s="45"/>
      <c r="AD30" s="45"/>
      <c r="AE30" s="359" t="s">
        <v>1542</v>
      </c>
      <c r="AF30" s="359" t="s">
        <v>1505</v>
      </c>
      <c r="AG30" s="359" t="s">
        <v>1543</v>
      </c>
      <c r="AH30" s="359" t="s">
        <v>1069</v>
      </c>
      <c r="AI30" s="359" t="s">
        <v>1544</v>
      </c>
      <c r="AJ30" s="326">
        <v>3762</v>
      </c>
      <c r="AK30" s="328" t="s">
        <v>1545</v>
      </c>
      <c r="AL30" s="361" t="s">
        <v>398</v>
      </c>
      <c r="AM30" s="361" t="s">
        <v>398</v>
      </c>
      <c r="AN30" s="361" t="s">
        <v>398</v>
      </c>
      <c r="AO30" s="361" t="s">
        <v>398</v>
      </c>
      <c r="AP30" s="361" t="s">
        <v>398</v>
      </c>
      <c r="AQ30" s="361" t="s">
        <v>398</v>
      </c>
      <c r="AR30" s="361" t="s">
        <v>398</v>
      </c>
      <c r="AS30" s="361" t="s">
        <v>398</v>
      </c>
      <c r="AT30" s="361" t="s">
        <v>398</v>
      </c>
      <c r="AU30" s="361" t="s">
        <v>398</v>
      </c>
      <c r="AV30" s="361" t="s">
        <v>398</v>
      </c>
      <c r="AW30" s="361" t="s">
        <v>398</v>
      </c>
      <c r="AX30" s="328" t="s">
        <v>1510</v>
      </c>
      <c r="AY30" s="330" t="s">
        <v>1546</v>
      </c>
    </row>
    <row r="31" spans="1:51" ht="409.5" x14ac:dyDescent="0.25">
      <c r="A31" s="131" t="s">
        <v>362</v>
      </c>
      <c r="B31" s="131" t="s">
        <v>1426</v>
      </c>
      <c r="C31" s="322"/>
      <c r="D31" s="322"/>
      <c r="E31" s="322"/>
      <c r="F31" s="47" t="s">
        <v>1538</v>
      </c>
      <c r="G31" s="322"/>
      <c r="H31" s="23" t="s">
        <v>1547</v>
      </c>
      <c r="I31" s="23" t="s">
        <v>1548</v>
      </c>
      <c r="J31" s="23">
        <v>5</v>
      </c>
      <c r="K31" s="23" t="s">
        <v>74</v>
      </c>
      <c r="L31" s="23">
        <v>7</v>
      </c>
      <c r="M31" s="23">
        <v>2</v>
      </c>
      <c r="N31" s="23" t="s">
        <v>1548</v>
      </c>
      <c r="O31" s="23">
        <v>9</v>
      </c>
      <c r="P31" s="25">
        <f t="shared" si="1"/>
        <v>68571</v>
      </c>
      <c r="Q31" s="45">
        <v>31000</v>
      </c>
      <c r="R31" s="45"/>
      <c r="S31" s="45"/>
      <c r="T31" s="45"/>
      <c r="U31" s="45"/>
      <c r="V31" s="45"/>
      <c r="W31" s="45"/>
      <c r="X31" s="45"/>
      <c r="Y31" s="45"/>
      <c r="Z31" s="45"/>
      <c r="AA31" s="45"/>
      <c r="AB31" s="45">
        <v>37571</v>
      </c>
      <c r="AC31" s="45"/>
      <c r="AD31" s="45"/>
      <c r="AE31" s="330" t="s">
        <v>1549</v>
      </c>
      <c r="AF31" s="328" t="s">
        <v>1529</v>
      </c>
      <c r="AG31" s="328" t="s">
        <v>1550</v>
      </c>
      <c r="AH31" s="328" t="s">
        <v>1516</v>
      </c>
      <c r="AI31" s="362" t="s">
        <v>1551</v>
      </c>
      <c r="AJ31" s="364">
        <v>912000</v>
      </c>
      <c r="AK31" s="328" t="s">
        <v>1552</v>
      </c>
      <c r="AL31" s="361" t="s">
        <v>398</v>
      </c>
      <c r="AM31" s="361" t="s">
        <v>398</v>
      </c>
      <c r="AN31" s="361" t="s">
        <v>398</v>
      </c>
      <c r="AO31" s="361" t="s">
        <v>398</v>
      </c>
      <c r="AP31" s="361" t="s">
        <v>398</v>
      </c>
      <c r="AQ31" s="361" t="s">
        <v>398</v>
      </c>
      <c r="AR31" s="361" t="s">
        <v>398</v>
      </c>
      <c r="AS31" s="361" t="s">
        <v>398</v>
      </c>
      <c r="AT31" s="361" t="s">
        <v>398</v>
      </c>
      <c r="AU31" s="361" t="s">
        <v>398</v>
      </c>
      <c r="AV31" s="361" t="s">
        <v>398</v>
      </c>
      <c r="AW31" s="361" t="s">
        <v>398</v>
      </c>
      <c r="AX31" s="328" t="s">
        <v>1510</v>
      </c>
      <c r="AY31" s="328" t="s">
        <v>1553</v>
      </c>
    </row>
    <row r="32" spans="1:51" ht="409.5" x14ac:dyDescent="0.25">
      <c r="A32" s="131" t="s">
        <v>362</v>
      </c>
      <c r="B32" s="131" t="s">
        <v>1426</v>
      </c>
      <c r="C32" s="322"/>
      <c r="D32" s="322"/>
      <c r="E32" s="322"/>
      <c r="F32" s="23" t="s">
        <v>1554</v>
      </c>
      <c r="G32" s="23" t="s">
        <v>1555</v>
      </c>
      <c r="H32" s="23" t="s">
        <v>1556</v>
      </c>
      <c r="I32" s="23" t="s">
        <v>1557</v>
      </c>
      <c r="J32" s="23">
        <v>3</v>
      </c>
      <c r="K32" s="23" t="s">
        <v>74</v>
      </c>
      <c r="L32" s="23">
        <v>4</v>
      </c>
      <c r="M32" s="23">
        <v>2</v>
      </c>
      <c r="N32" s="23" t="s">
        <v>1557</v>
      </c>
      <c r="O32" s="23">
        <v>4</v>
      </c>
      <c r="P32" s="25">
        <f t="shared" si="1"/>
        <v>120000</v>
      </c>
      <c r="Q32" s="45">
        <v>42500</v>
      </c>
      <c r="R32" s="45"/>
      <c r="S32" s="45"/>
      <c r="T32" s="45"/>
      <c r="U32" s="45"/>
      <c r="V32" s="45"/>
      <c r="W32" s="45"/>
      <c r="X32" s="45"/>
      <c r="Y32" s="45"/>
      <c r="Z32" s="45"/>
      <c r="AA32" s="45">
        <v>35000</v>
      </c>
      <c r="AB32" s="45">
        <v>42500</v>
      </c>
      <c r="AC32" s="45"/>
      <c r="AD32" s="45"/>
      <c r="AE32" s="328" t="s">
        <v>1558</v>
      </c>
      <c r="AF32" s="326">
        <v>2017003190200</v>
      </c>
      <c r="AG32" s="328" t="s">
        <v>1435</v>
      </c>
      <c r="AH32" s="328" t="s">
        <v>1559</v>
      </c>
      <c r="AI32" s="328" t="s">
        <v>1560</v>
      </c>
      <c r="AJ32" s="326">
        <v>172812</v>
      </c>
      <c r="AK32" s="328" t="s">
        <v>1561</v>
      </c>
      <c r="AL32" s="361" t="s">
        <v>398</v>
      </c>
      <c r="AM32" s="361" t="s">
        <v>398</v>
      </c>
      <c r="AN32" s="361" t="s">
        <v>398</v>
      </c>
      <c r="AO32" s="361" t="s">
        <v>398</v>
      </c>
      <c r="AP32" s="361" t="s">
        <v>398</v>
      </c>
      <c r="AQ32" s="361" t="s">
        <v>398</v>
      </c>
      <c r="AR32" s="326"/>
      <c r="AS32" s="326"/>
      <c r="AT32" s="326"/>
      <c r="AU32" s="326"/>
      <c r="AV32" s="326"/>
      <c r="AW32" s="326"/>
      <c r="AX32" s="330" t="s">
        <v>1510</v>
      </c>
      <c r="AY32" s="330" t="s">
        <v>1562</v>
      </c>
    </row>
    <row r="33" spans="1:51" ht="385.5" thickBot="1" x14ac:dyDescent="0.3">
      <c r="A33" s="131" t="s">
        <v>362</v>
      </c>
      <c r="B33" s="131" t="s">
        <v>1426</v>
      </c>
      <c r="C33" s="322" t="s">
        <v>1563</v>
      </c>
      <c r="D33" s="322" t="s">
        <v>1564</v>
      </c>
      <c r="E33" s="321" t="s">
        <v>1565</v>
      </c>
      <c r="F33" s="47" t="s">
        <v>1566</v>
      </c>
      <c r="G33" s="322" t="s">
        <v>1567</v>
      </c>
      <c r="H33" s="23" t="s">
        <v>1568</v>
      </c>
      <c r="I33" s="23" t="s">
        <v>1569</v>
      </c>
      <c r="J33" s="23" t="s">
        <v>1570</v>
      </c>
      <c r="K33" s="23" t="s">
        <v>74</v>
      </c>
      <c r="L33" s="134">
        <v>100</v>
      </c>
      <c r="M33" s="23">
        <v>15</v>
      </c>
      <c r="N33" s="23" t="s">
        <v>1569</v>
      </c>
      <c r="O33" s="23">
        <v>75</v>
      </c>
      <c r="P33" s="25">
        <v>43000</v>
      </c>
      <c r="Q33" s="331">
        <v>43000</v>
      </c>
      <c r="R33" s="326"/>
      <c r="S33" s="326"/>
      <c r="T33" s="326"/>
      <c r="U33" s="326"/>
      <c r="V33" s="326"/>
      <c r="W33" s="326"/>
      <c r="X33" s="326"/>
      <c r="Y33" s="326"/>
      <c r="Z33" s="326"/>
      <c r="AA33" s="326"/>
      <c r="AB33" s="326"/>
      <c r="AC33" s="326"/>
      <c r="AD33" s="326"/>
      <c r="AE33" s="359" t="s">
        <v>1571</v>
      </c>
      <c r="AF33" s="365" t="s">
        <v>1572</v>
      </c>
      <c r="AG33" s="366" t="s">
        <v>1573</v>
      </c>
      <c r="AH33" s="328" t="s">
        <v>1574</v>
      </c>
      <c r="AI33" s="336">
        <v>500000</v>
      </c>
      <c r="AJ33" s="331">
        <v>43000</v>
      </c>
      <c r="AK33" s="338" t="s">
        <v>1575</v>
      </c>
      <c r="AL33" s="367" t="s">
        <v>66</v>
      </c>
      <c r="AM33" s="367" t="s">
        <v>66</v>
      </c>
      <c r="AN33" s="367" t="s">
        <v>66</v>
      </c>
      <c r="AO33" s="367" t="s">
        <v>66</v>
      </c>
      <c r="AP33" s="367" t="s">
        <v>66</v>
      </c>
      <c r="AQ33" s="367" t="s">
        <v>66</v>
      </c>
      <c r="AR33" s="367" t="s">
        <v>66</v>
      </c>
      <c r="AS33" s="367" t="s">
        <v>66</v>
      </c>
      <c r="AT33" s="367" t="s">
        <v>66</v>
      </c>
      <c r="AU33" s="367" t="s">
        <v>66</v>
      </c>
      <c r="AV33" s="367" t="s">
        <v>66</v>
      </c>
      <c r="AW33" s="367" t="s">
        <v>66</v>
      </c>
      <c r="AX33" s="328" t="s">
        <v>1576</v>
      </c>
      <c r="AY33" s="328" t="s">
        <v>1577</v>
      </c>
    </row>
    <row r="34" spans="1:51" ht="215.25" thickTop="1" thickBot="1" x14ac:dyDescent="0.3">
      <c r="A34" s="131" t="s">
        <v>362</v>
      </c>
      <c r="B34" s="131" t="s">
        <v>1426</v>
      </c>
      <c r="C34" s="322"/>
      <c r="D34" s="322"/>
      <c r="E34" s="333"/>
      <c r="F34" s="47" t="s">
        <v>1566</v>
      </c>
      <c r="G34" s="322"/>
      <c r="H34" s="23" t="s">
        <v>1578</v>
      </c>
      <c r="I34" s="23" t="s">
        <v>1579</v>
      </c>
      <c r="J34" s="23" t="s">
        <v>1580</v>
      </c>
      <c r="K34" s="23" t="s">
        <v>74</v>
      </c>
      <c r="L34" s="134">
        <v>100</v>
      </c>
      <c r="M34" s="23">
        <v>20</v>
      </c>
      <c r="N34" s="23" t="s">
        <v>1579</v>
      </c>
      <c r="O34" s="23">
        <v>70</v>
      </c>
      <c r="P34" s="25">
        <v>140000</v>
      </c>
      <c r="Q34" s="331">
        <v>117000</v>
      </c>
      <c r="R34" s="326"/>
      <c r="S34" s="326"/>
      <c r="T34" s="326"/>
      <c r="U34" s="326"/>
      <c r="V34" s="326"/>
      <c r="W34" s="326"/>
      <c r="X34" s="326"/>
      <c r="Y34" s="326"/>
      <c r="Z34" s="326"/>
      <c r="AA34" s="326"/>
      <c r="AB34" s="331">
        <v>23000</v>
      </c>
      <c r="AC34" s="326"/>
      <c r="AD34" s="326"/>
      <c r="AE34" s="368" t="s">
        <v>1581</v>
      </c>
      <c r="AF34" s="365" t="s">
        <v>1572</v>
      </c>
      <c r="AG34" s="366" t="s">
        <v>1582</v>
      </c>
      <c r="AH34" s="328" t="s">
        <v>1583</v>
      </c>
      <c r="AI34" s="369"/>
      <c r="AJ34" s="369">
        <v>140000</v>
      </c>
      <c r="AK34" s="368" t="s">
        <v>1584</v>
      </c>
      <c r="AL34" s="367" t="s">
        <v>66</v>
      </c>
      <c r="AM34" s="367" t="s">
        <v>66</v>
      </c>
      <c r="AN34" s="367" t="s">
        <v>66</v>
      </c>
      <c r="AO34" s="367" t="s">
        <v>66</v>
      </c>
      <c r="AP34" s="367" t="s">
        <v>66</v>
      </c>
      <c r="AQ34" s="367" t="s">
        <v>66</v>
      </c>
      <c r="AR34" s="367"/>
      <c r="AS34" s="326"/>
      <c r="AT34" s="326"/>
      <c r="AU34" s="326"/>
      <c r="AV34" s="326"/>
      <c r="AW34" s="326"/>
      <c r="AX34" s="370" t="s">
        <v>1576</v>
      </c>
      <c r="AY34" s="328" t="s">
        <v>1577</v>
      </c>
    </row>
    <row r="35" spans="1:51" ht="257.25" thickTop="1" x14ac:dyDescent="0.25">
      <c r="A35" s="131" t="s">
        <v>362</v>
      </c>
      <c r="B35" s="131" t="s">
        <v>1426</v>
      </c>
      <c r="C35" s="322"/>
      <c r="D35" s="322"/>
      <c r="E35" s="333"/>
      <c r="F35" s="47" t="s">
        <v>1585</v>
      </c>
      <c r="G35" s="322" t="s">
        <v>1586</v>
      </c>
      <c r="H35" s="23" t="s">
        <v>1587</v>
      </c>
      <c r="I35" s="23" t="s">
        <v>1588</v>
      </c>
      <c r="J35" s="23" t="s">
        <v>1589</v>
      </c>
      <c r="K35" s="23" t="s">
        <v>74</v>
      </c>
      <c r="L35" s="134">
        <v>1</v>
      </c>
      <c r="M35" s="23">
        <v>0.4</v>
      </c>
      <c r="N35" s="23" t="s">
        <v>1588</v>
      </c>
      <c r="O35" s="23">
        <v>0.5</v>
      </c>
      <c r="P35" s="25">
        <v>800000</v>
      </c>
      <c r="Q35" s="326"/>
      <c r="R35" s="326"/>
      <c r="S35" s="326"/>
      <c r="T35" s="326"/>
      <c r="U35" s="331">
        <v>600000</v>
      </c>
      <c r="V35" s="326"/>
      <c r="W35" s="326"/>
      <c r="X35" s="326"/>
      <c r="Y35" s="326"/>
      <c r="Z35" s="326"/>
      <c r="AA35" s="326"/>
      <c r="AB35" s="331">
        <v>200000</v>
      </c>
      <c r="AC35" s="326"/>
      <c r="AD35" s="326"/>
      <c r="AE35" s="371" t="s">
        <v>1590</v>
      </c>
      <c r="AF35" s="371" t="s">
        <v>1572</v>
      </c>
      <c r="AG35" s="372" t="s">
        <v>1591</v>
      </c>
      <c r="AH35" s="373" t="s">
        <v>1592</v>
      </c>
      <c r="AI35" s="372">
        <v>25000</v>
      </c>
      <c r="AJ35" s="372">
        <v>600000</v>
      </c>
      <c r="AK35" s="372" t="s">
        <v>1593</v>
      </c>
      <c r="AL35" s="367" t="s">
        <v>66</v>
      </c>
      <c r="AM35" s="367" t="s">
        <v>66</v>
      </c>
      <c r="AN35" s="367" t="s">
        <v>66</v>
      </c>
      <c r="AO35" s="367" t="s">
        <v>66</v>
      </c>
      <c r="AP35" s="367" t="s">
        <v>66</v>
      </c>
      <c r="AQ35" s="367" t="s">
        <v>66</v>
      </c>
      <c r="AR35" s="367" t="s">
        <v>66</v>
      </c>
      <c r="AS35" s="367" t="s">
        <v>66</v>
      </c>
      <c r="AT35" s="367" t="s">
        <v>66</v>
      </c>
      <c r="AU35" s="367" t="s">
        <v>66</v>
      </c>
      <c r="AV35" s="367" t="s">
        <v>66</v>
      </c>
      <c r="AW35" s="367" t="s">
        <v>66</v>
      </c>
      <c r="AX35" s="373" t="s">
        <v>1576</v>
      </c>
      <c r="AY35" s="373"/>
    </row>
    <row r="36" spans="1:51" ht="313.5" x14ac:dyDescent="0.25">
      <c r="A36" s="131" t="s">
        <v>362</v>
      </c>
      <c r="B36" s="131" t="s">
        <v>1426</v>
      </c>
      <c r="C36" s="322"/>
      <c r="D36" s="322"/>
      <c r="E36" s="333"/>
      <c r="F36" s="345" t="s">
        <v>1585</v>
      </c>
      <c r="G36" s="322"/>
      <c r="H36" s="23" t="s">
        <v>1594</v>
      </c>
      <c r="I36" s="23" t="s">
        <v>1595</v>
      </c>
      <c r="J36" s="23" t="s">
        <v>1596</v>
      </c>
      <c r="K36" s="23" t="s">
        <v>74</v>
      </c>
      <c r="L36" s="134">
        <v>1</v>
      </c>
      <c r="M36" s="23">
        <v>0.3</v>
      </c>
      <c r="N36" s="23" t="s">
        <v>1595</v>
      </c>
      <c r="O36" s="23">
        <v>0.5</v>
      </c>
      <c r="P36" s="25">
        <v>90000</v>
      </c>
      <c r="Q36" s="326"/>
      <c r="R36" s="326"/>
      <c r="S36" s="326"/>
      <c r="T36" s="326"/>
      <c r="U36" s="326"/>
      <c r="V36" s="326"/>
      <c r="W36" s="326"/>
      <c r="X36" s="326"/>
      <c r="Y36" s="326"/>
      <c r="Z36" s="326"/>
      <c r="AA36" s="326"/>
      <c r="AB36" s="331">
        <v>90000</v>
      </c>
      <c r="AC36" s="326"/>
      <c r="AD36" s="326"/>
      <c r="AE36" s="374" t="s">
        <v>1597</v>
      </c>
      <c r="AF36" s="342" t="s">
        <v>1572</v>
      </c>
      <c r="AG36" s="374" t="s">
        <v>1598</v>
      </c>
      <c r="AH36" s="375" t="s">
        <v>1599</v>
      </c>
      <c r="AI36" s="376">
        <v>36000</v>
      </c>
      <c r="AJ36" s="376">
        <v>90000</v>
      </c>
      <c r="AK36" s="377" t="s">
        <v>1600</v>
      </c>
      <c r="AL36" s="367" t="s">
        <v>66</v>
      </c>
      <c r="AM36" s="367" t="s">
        <v>66</v>
      </c>
      <c r="AN36" s="367" t="s">
        <v>66</v>
      </c>
      <c r="AO36" s="367" t="s">
        <v>66</v>
      </c>
      <c r="AP36" s="367" t="s">
        <v>66</v>
      </c>
      <c r="AQ36" s="367" t="s">
        <v>66</v>
      </c>
      <c r="AR36" s="367" t="s">
        <v>66</v>
      </c>
      <c r="AS36" s="367" t="s">
        <v>66</v>
      </c>
      <c r="AT36" s="367" t="s">
        <v>66</v>
      </c>
      <c r="AU36" s="367" t="s">
        <v>66</v>
      </c>
      <c r="AV36" s="367" t="s">
        <v>66</v>
      </c>
      <c r="AW36" s="367" t="s">
        <v>66</v>
      </c>
      <c r="AX36" s="375" t="s">
        <v>1576</v>
      </c>
      <c r="AY36" s="375"/>
    </row>
    <row r="37" spans="1:51" ht="314.25" thickBot="1" x14ac:dyDescent="0.3">
      <c r="A37" s="131" t="s">
        <v>362</v>
      </c>
      <c r="B37" s="131" t="s">
        <v>1426</v>
      </c>
      <c r="C37" s="322"/>
      <c r="D37" s="322"/>
      <c r="E37" s="333"/>
      <c r="F37" s="47" t="s">
        <v>1585</v>
      </c>
      <c r="G37" s="322"/>
      <c r="H37" s="23" t="s">
        <v>1601</v>
      </c>
      <c r="I37" s="23" t="s">
        <v>1602</v>
      </c>
      <c r="J37" s="23" t="s">
        <v>1603</v>
      </c>
      <c r="K37" s="23" t="s">
        <v>74</v>
      </c>
      <c r="L37" s="134">
        <v>1</v>
      </c>
      <c r="M37" s="23">
        <v>0.6</v>
      </c>
      <c r="N37" s="23" t="s">
        <v>1602</v>
      </c>
      <c r="O37" s="23">
        <v>0.2</v>
      </c>
      <c r="P37" s="25">
        <v>40000</v>
      </c>
      <c r="Q37" s="326"/>
      <c r="R37" s="326"/>
      <c r="S37" s="326"/>
      <c r="T37" s="326"/>
      <c r="U37" s="331">
        <v>40000</v>
      </c>
      <c r="V37" s="326"/>
      <c r="W37" s="326"/>
      <c r="X37" s="326"/>
      <c r="Y37" s="326"/>
      <c r="Z37" s="326"/>
      <c r="AA37" s="326"/>
      <c r="AB37" s="326"/>
      <c r="AC37" s="326"/>
      <c r="AD37" s="326"/>
      <c r="AE37" s="374" t="s">
        <v>1597</v>
      </c>
      <c r="AF37" s="342" t="s">
        <v>1572</v>
      </c>
      <c r="AG37" s="374" t="s">
        <v>1598</v>
      </c>
      <c r="AH37" s="375" t="s">
        <v>1599</v>
      </c>
      <c r="AI37" s="376">
        <v>36000</v>
      </c>
      <c r="AJ37" s="376">
        <v>40000</v>
      </c>
      <c r="AK37" s="377" t="s">
        <v>1600</v>
      </c>
      <c r="AL37" s="367" t="s">
        <v>66</v>
      </c>
      <c r="AM37" s="367" t="s">
        <v>66</v>
      </c>
      <c r="AN37" s="367" t="s">
        <v>66</v>
      </c>
      <c r="AO37" s="367" t="s">
        <v>66</v>
      </c>
      <c r="AP37" s="367" t="s">
        <v>66</v>
      </c>
      <c r="AQ37" s="367" t="s">
        <v>66</v>
      </c>
      <c r="AR37" s="367" t="s">
        <v>66</v>
      </c>
      <c r="AS37" s="367" t="s">
        <v>66</v>
      </c>
      <c r="AT37" s="367" t="s">
        <v>66</v>
      </c>
      <c r="AU37" s="367" t="s">
        <v>66</v>
      </c>
      <c r="AV37" s="367" t="s">
        <v>66</v>
      </c>
      <c r="AW37" s="367" t="s">
        <v>66</v>
      </c>
      <c r="AX37" s="375" t="s">
        <v>1576</v>
      </c>
      <c r="AY37" s="375"/>
    </row>
    <row r="38" spans="1:51" ht="243" thickTop="1" x14ac:dyDescent="0.25">
      <c r="A38" s="131" t="s">
        <v>362</v>
      </c>
      <c r="B38" s="131" t="s">
        <v>1426</v>
      </c>
      <c r="C38" s="322"/>
      <c r="D38" s="322"/>
      <c r="E38" s="333"/>
      <c r="F38" s="322" t="s">
        <v>1604</v>
      </c>
      <c r="G38" s="322" t="s">
        <v>1605</v>
      </c>
      <c r="H38" s="23" t="s">
        <v>1606</v>
      </c>
      <c r="I38" s="23" t="s">
        <v>1607</v>
      </c>
      <c r="J38" s="23">
        <v>0</v>
      </c>
      <c r="K38" s="23" t="s">
        <v>74</v>
      </c>
      <c r="L38" s="134">
        <v>100</v>
      </c>
      <c r="M38" s="23">
        <v>60</v>
      </c>
      <c r="N38" s="23" t="s">
        <v>1607</v>
      </c>
      <c r="O38" s="23">
        <v>40</v>
      </c>
      <c r="P38" s="25">
        <v>300000</v>
      </c>
      <c r="Q38" s="326"/>
      <c r="R38" s="326"/>
      <c r="S38" s="326"/>
      <c r="T38" s="326"/>
      <c r="U38" s="331">
        <v>300000</v>
      </c>
      <c r="V38" s="326"/>
      <c r="W38" s="326"/>
      <c r="X38" s="326"/>
      <c r="Y38" s="326"/>
      <c r="Z38" s="326"/>
      <c r="AA38" s="326"/>
      <c r="AB38" s="326"/>
      <c r="AC38" s="326"/>
      <c r="AD38" s="326"/>
      <c r="AE38" s="378" t="s">
        <v>1608</v>
      </c>
      <c r="AF38" s="342" t="s">
        <v>1572</v>
      </c>
      <c r="AG38" s="378" t="s">
        <v>1609</v>
      </c>
      <c r="AH38" s="379" t="s">
        <v>227</v>
      </c>
      <c r="AI38" s="378" t="s">
        <v>1610</v>
      </c>
      <c r="AJ38" s="336">
        <v>300000</v>
      </c>
      <c r="AK38" s="330" t="s">
        <v>1611</v>
      </c>
      <c r="AL38" s="367" t="s">
        <v>66</v>
      </c>
      <c r="AM38" s="367" t="s">
        <v>66</v>
      </c>
      <c r="AN38" s="367" t="s">
        <v>66</v>
      </c>
      <c r="AO38" s="367" t="s">
        <v>66</v>
      </c>
      <c r="AP38" s="367" t="s">
        <v>66</v>
      </c>
      <c r="AQ38" s="367" t="s">
        <v>66</v>
      </c>
      <c r="AR38" s="367" t="s">
        <v>66</v>
      </c>
      <c r="AS38" s="367" t="s">
        <v>66</v>
      </c>
      <c r="AT38" s="367" t="s">
        <v>66</v>
      </c>
      <c r="AU38" s="367" t="s">
        <v>66</v>
      </c>
      <c r="AV38" s="367" t="s">
        <v>66</v>
      </c>
      <c r="AW38" s="367" t="s">
        <v>66</v>
      </c>
      <c r="AX38" s="328" t="s">
        <v>1576</v>
      </c>
      <c r="AY38" s="380"/>
    </row>
    <row r="39" spans="1:51" ht="243" thickBot="1" x14ac:dyDescent="0.3">
      <c r="A39" s="131" t="s">
        <v>362</v>
      </c>
      <c r="B39" s="131" t="s">
        <v>1426</v>
      </c>
      <c r="C39" s="322"/>
      <c r="D39" s="322"/>
      <c r="E39" s="333"/>
      <c r="F39" s="322"/>
      <c r="G39" s="322"/>
      <c r="H39" s="23" t="s">
        <v>1612</v>
      </c>
      <c r="I39" s="23" t="s">
        <v>1613</v>
      </c>
      <c r="J39" s="23">
        <v>0</v>
      </c>
      <c r="K39" s="23" t="s">
        <v>74</v>
      </c>
      <c r="L39" s="134">
        <v>10</v>
      </c>
      <c r="M39" s="23">
        <v>4</v>
      </c>
      <c r="N39" s="23" t="s">
        <v>1613</v>
      </c>
      <c r="O39" s="23">
        <v>6</v>
      </c>
      <c r="P39" s="25">
        <v>40000</v>
      </c>
      <c r="Q39" s="326"/>
      <c r="R39" s="326"/>
      <c r="S39" s="326"/>
      <c r="T39" s="326"/>
      <c r="U39" s="326"/>
      <c r="V39" s="326"/>
      <c r="W39" s="326"/>
      <c r="X39" s="326"/>
      <c r="Y39" s="326"/>
      <c r="Z39" s="326"/>
      <c r="AA39" s="331">
        <v>40000</v>
      </c>
      <c r="AB39" s="326"/>
      <c r="AC39" s="326"/>
      <c r="AD39" s="326"/>
      <c r="AE39" s="381" t="s">
        <v>1608</v>
      </c>
      <c r="AF39" s="382"/>
      <c r="AG39" s="381" t="s">
        <v>1609</v>
      </c>
      <c r="AH39" s="383" t="s">
        <v>227</v>
      </c>
      <c r="AI39" s="381" t="s">
        <v>1610</v>
      </c>
      <c r="AJ39" s="384">
        <v>40000</v>
      </c>
      <c r="AK39" s="385" t="s">
        <v>1611</v>
      </c>
      <c r="AL39" s="367" t="s">
        <v>66</v>
      </c>
      <c r="AM39" s="367" t="s">
        <v>66</v>
      </c>
      <c r="AN39" s="367" t="s">
        <v>66</v>
      </c>
      <c r="AO39" s="367" t="s">
        <v>66</v>
      </c>
      <c r="AP39" s="367" t="s">
        <v>66</v>
      </c>
      <c r="AQ39" s="367" t="s">
        <v>66</v>
      </c>
      <c r="AR39" s="367" t="s">
        <v>66</v>
      </c>
      <c r="AS39" s="367" t="s">
        <v>66</v>
      </c>
      <c r="AT39" s="367" t="s">
        <v>66</v>
      </c>
      <c r="AU39" s="367" t="s">
        <v>66</v>
      </c>
      <c r="AV39" s="367" t="s">
        <v>66</v>
      </c>
      <c r="AW39" s="367" t="s">
        <v>66</v>
      </c>
      <c r="AX39" s="370" t="s">
        <v>1576</v>
      </c>
      <c r="AY39" s="386"/>
    </row>
    <row r="40" spans="1:51" ht="409.6" thickTop="1" x14ac:dyDescent="0.25">
      <c r="A40" s="131" t="s">
        <v>362</v>
      </c>
      <c r="B40" s="131" t="s">
        <v>1426</v>
      </c>
      <c r="C40" s="322"/>
      <c r="D40" s="322"/>
      <c r="E40" s="333"/>
      <c r="F40" s="322" t="s">
        <v>1614</v>
      </c>
      <c r="G40" s="322" t="s">
        <v>1615</v>
      </c>
      <c r="H40" s="23" t="s">
        <v>1616</v>
      </c>
      <c r="I40" s="23" t="s">
        <v>1617</v>
      </c>
      <c r="J40" s="23">
        <v>0</v>
      </c>
      <c r="K40" s="23" t="s">
        <v>74</v>
      </c>
      <c r="L40" s="134">
        <v>100</v>
      </c>
      <c r="M40" s="23">
        <v>20</v>
      </c>
      <c r="N40" s="23" t="s">
        <v>1617</v>
      </c>
      <c r="O40" s="23">
        <v>65</v>
      </c>
      <c r="P40" s="25">
        <v>40000</v>
      </c>
      <c r="Q40" s="326"/>
      <c r="R40" s="326"/>
      <c r="S40" s="326"/>
      <c r="T40" s="326"/>
      <c r="U40" s="326"/>
      <c r="V40" s="326"/>
      <c r="W40" s="326"/>
      <c r="X40" s="326"/>
      <c r="Y40" s="326"/>
      <c r="Z40" s="326"/>
      <c r="AA40" s="331">
        <v>40000</v>
      </c>
      <c r="AB40" s="364"/>
      <c r="AC40" s="326"/>
      <c r="AD40" s="326"/>
      <c r="AE40" s="378" t="s">
        <v>1618</v>
      </c>
      <c r="AF40" s="387"/>
      <c r="AG40" s="330" t="s">
        <v>1619</v>
      </c>
      <c r="AH40" s="379" t="s">
        <v>1069</v>
      </c>
      <c r="AI40" s="378" t="s">
        <v>1620</v>
      </c>
      <c r="AJ40" s="336">
        <v>40000</v>
      </c>
      <c r="AK40" s="330" t="s">
        <v>1621</v>
      </c>
      <c r="AL40" s="367" t="s">
        <v>66</v>
      </c>
      <c r="AM40" s="367" t="s">
        <v>66</v>
      </c>
      <c r="AN40" s="367" t="s">
        <v>66</v>
      </c>
      <c r="AO40" s="367" t="s">
        <v>66</v>
      </c>
      <c r="AP40" s="367" t="s">
        <v>66</v>
      </c>
      <c r="AQ40" s="367" t="s">
        <v>66</v>
      </c>
      <c r="AR40" s="367" t="s">
        <v>66</v>
      </c>
      <c r="AS40" s="367" t="s">
        <v>66</v>
      </c>
      <c r="AT40" s="367" t="s">
        <v>66</v>
      </c>
      <c r="AU40" s="367" t="s">
        <v>66</v>
      </c>
      <c r="AV40" s="367" t="s">
        <v>66</v>
      </c>
      <c r="AW40" s="367" t="s">
        <v>66</v>
      </c>
      <c r="AX40" s="328" t="s">
        <v>1576</v>
      </c>
      <c r="AY40" s="330" t="s">
        <v>1622</v>
      </c>
    </row>
    <row r="41" spans="1:51" ht="409.6" thickBot="1" x14ac:dyDescent="0.3">
      <c r="A41" s="131" t="s">
        <v>362</v>
      </c>
      <c r="B41" s="131" t="s">
        <v>1426</v>
      </c>
      <c r="C41" s="322"/>
      <c r="D41" s="322"/>
      <c r="E41" s="388"/>
      <c r="F41" s="322"/>
      <c r="G41" s="322"/>
      <c r="H41" s="23" t="s">
        <v>1623</v>
      </c>
      <c r="I41" s="23" t="s">
        <v>1624</v>
      </c>
      <c r="J41" s="23">
        <v>0</v>
      </c>
      <c r="K41" s="23" t="s">
        <v>74</v>
      </c>
      <c r="L41" s="134">
        <v>1</v>
      </c>
      <c r="M41" s="23">
        <v>0.4</v>
      </c>
      <c r="N41" s="23" t="s">
        <v>1624</v>
      </c>
      <c r="O41" s="23">
        <v>0.2</v>
      </c>
      <c r="P41" s="25">
        <v>340000</v>
      </c>
      <c r="Q41" s="326"/>
      <c r="R41" s="326"/>
      <c r="S41" s="326"/>
      <c r="T41" s="331"/>
      <c r="U41" s="331">
        <v>340000</v>
      </c>
      <c r="V41" s="326"/>
      <c r="W41" s="326"/>
      <c r="X41" s="326"/>
      <c r="Y41" s="326"/>
      <c r="Z41" s="326"/>
      <c r="AA41" s="326"/>
      <c r="AB41" s="326"/>
      <c r="AC41" s="326"/>
      <c r="AD41" s="326"/>
      <c r="AE41" s="389" t="s">
        <v>1618</v>
      </c>
      <c r="AF41" s="326"/>
      <c r="AG41" s="390" t="s">
        <v>1619</v>
      </c>
      <c r="AH41" s="391" t="s">
        <v>1069</v>
      </c>
      <c r="AI41" s="389" t="s">
        <v>1620</v>
      </c>
      <c r="AJ41" s="392">
        <v>340000</v>
      </c>
      <c r="AK41" s="390" t="s">
        <v>1621</v>
      </c>
      <c r="AL41" s="367" t="s">
        <v>66</v>
      </c>
      <c r="AM41" s="367" t="s">
        <v>66</v>
      </c>
      <c r="AN41" s="367" t="s">
        <v>66</v>
      </c>
      <c r="AO41" s="367" t="s">
        <v>66</v>
      </c>
      <c r="AP41" s="367" t="s">
        <v>66</v>
      </c>
      <c r="AQ41" s="367" t="s">
        <v>66</v>
      </c>
      <c r="AR41" s="367" t="s">
        <v>66</v>
      </c>
      <c r="AS41" s="367" t="s">
        <v>66</v>
      </c>
      <c r="AT41" s="367" t="s">
        <v>66</v>
      </c>
      <c r="AU41" s="367" t="s">
        <v>66</v>
      </c>
      <c r="AV41" s="367" t="s">
        <v>66</v>
      </c>
      <c r="AW41" s="367" t="s">
        <v>66</v>
      </c>
      <c r="AX41" s="393" t="s">
        <v>1625</v>
      </c>
      <c r="AY41" s="390" t="s">
        <v>1622</v>
      </c>
    </row>
    <row r="42" spans="1:51" ht="256.5" x14ac:dyDescent="0.25">
      <c r="A42" s="131" t="s">
        <v>362</v>
      </c>
      <c r="B42" s="131" t="s">
        <v>363</v>
      </c>
      <c r="C42" s="322" t="s">
        <v>1626</v>
      </c>
      <c r="D42" s="322" t="s">
        <v>1627</v>
      </c>
      <c r="E42" s="322" t="s">
        <v>1628</v>
      </c>
      <c r="F42" s="322" t="s">
        <v>1629</v>
      </c>
      <c r="G42" s="322" t="s">
        <v>1630</v>
      </c>
      <c r="H42" s="23" t="s">
        <v>1631</v>
      </c>
      <c r="I42" s="23" t="s">
        <v>1632</v>
      </c>
      <c r="J42" s="23">
        <v>0</v>
      </c>
      <c r="K42" s="23" t="s">
        <v>74</v>
      </c>
      <c r="L42" s="134">
        <v>2</v>
      </c>
      <c r="M42" s="23">
        <v>0.4</v>
      </c>
      <c r="N42" s="23" t="s">
        <v>1632</v>
      </c>
      <c r="O42" s="324">
        <v>1</v>
      </c>
      <c r="P42" s="25">
        <v>27000</v>
      </c>
      <c r="Q42" s="394">
        <v>7000</v>
      </c>
      <c r="R42" s="326"/>
      <c r="S42" s="326"/>
      <c r="T42" s="326"/>
      <c r="U42" s="326"/>
      <c r="V42" s="326"/>
      <c r="W42" s="324"/>
      <c r="X42" s="324"/>
      <c r="Y42" s="324"/>
      <c r="Z42" s="324"/>
      <c r="AA42" s="336"/>
      <c r="AB42" s="336">
        <v>20000</v>
      </c>
      <c r="AC42" s="326"/>
      <c r="AD42" s="326"/>
      <c r="AE42" s="328" t="s">
        <v>1633</v>
      </c>
      <c r="AF42" s="342">
        <v>0</v>
      </c>
      <c r="AG42" s="328" t="s">
        <v>1435</v>
      </c>
      <c r="AH42" s="330" t="s">
        <v>1436</v>
      </c>
      <c r="AI42" s="336">
        <v>150000</v>
      </c>
      <c r="AJ42" s="355">
        <v>7000</v>
      </c>
      <c r="AK42" s="328" t="s">
        <v>1634</v>
      </c>
      <c r="AL42" s="326"/>
      <c r="AM42" s="326"/>
      <c r="AN42" s="326"/>
      <c r="AO42" s="326"/>
      <c r="AP42" s="353"/>
      <c r="AQ42" s="353"/>
      <c r="AR42" s="353" t="s">
        <v>66</v>
      </c>
      <c r="AS42" s="353" t="s">
        <v>66</v>
      </c>
      <c r="AT42" s="353" t="s">
        <v>66</v>
      </c>
      <c r="AU42" s="353" t="s">
        <v>66</v>
      </c>
      <c r="AV42" s="353" t="s">
        <v>66</v>
      </c>
      <c r="AW42" s="353" t="s">
        <v>66</v>
      </c>
      <c r="AX42" s="328" t="s">
        <v>1438</v>
      </c>
      <c r="AY42" s="328" t="s">
        <v>1635</v>
      </c>
    </row>
    <row r="43" spans="1:51" ht="409.5" x14ac:dyDescent="0.25">
      <c r="A43" s="131" t="s">
        <v>362</v>
      </c>
      <c r="B43" s="131" t="s">
        <v>363</v>
      </c>
      <c r="C43" s="322"/>
      <c r="D43" s="322"/>
      <c r="E43" s="322"/>
      <c r="F43" s="322"/>
      <c r="G43" s="322"/>
      <c r="H43" s="23" t="s">
        <v>1636</v>
      </c>
      <c r="I43" s="23" t="s">
        <v>1637</v>
      </c>
      <c r="J43" s="23">
        <v>0</v>
      </c>
      <c r="K43" s="23" t="s">
        <v>74</v>
      </c>
      <c r="L43" s="134">
        <v>4</v>
      </c>
      <c r="M43" s="23">
        <v>1</v>
      </c>
      <c r="N43" s="23" t="s">
        <v>1637</v>
      </c>
      <c r="O43" s="324">
        <v>2</v>
      </c>
      <c r="P43" s="25">
        <v>30800000</v>
      </c>
      <c r="Q43" s="394">
        <v>15000</v>
      </c>
      <c r="R43" s="326"/>
      <c r="S43" s="326"/>
      <c r="T43" s="326"/>
      <c r="U43" s="326"/>
      <c r="V43" s="326"/>
      <c r="W43" s="336">
        <v>25000000</v>
      </c>
      <c r="X43" s="324"/>
      <c r="Y43" s="324"/>
      <c r="Z43" s="324"/>
      <c r="AA43" s="336">
        <v>35000</v>
      </c>
      <c r="AB43" s="336">
        <v>5750000</v>
      </c>
      <c r="AC43" s="326"/>
      <c r="AD43" s="326"/>
      <c r="AE43" s="328" t="s">
        <v>1633</v>
      </c>
      <c r="AF43" s="342">
        <v>0</v>
      </c>
      <c r="AG43" s="328" t="s">
        <v>1435</v>
      </c>
      <c r="AH43" s="330" t="s">
        <v>1436</v>
      </c>
      <c r="AI43" s="336">
        <v>150000</v>
      </c>
      <c r="AJ43" s="336">
        <v>15000</v>
      </c>
      <c r="AK43" s="328" t="s">
        <v>1638</v>
      </c>
      <c r="AL43" s="326"/>
      <c r="AM43" s="326"/>
      <c r="AN43" s="326"/>
      <c r="AO43" s="326"/>
      <c r="AP43" s="353"/>
      <c r="AQ43" s="353"/>
      <c r="AR43" s="353" t="s">
        <v>66</v>
      </c>
      <c r="AS43" s="353" t="s">
        <v>66</v>
      </c>
      <c r="AT43" s="353" t="s">
        <v>66</v>
      </c>
      <c r="AU43" s="353" t="s">
        <v>66</v>
      </c>
      <c r="AV43" s="353" t="s">
        <v>66</v>
      </c>
      <c r="AW43" s="353" t="s">
        <v>66</v>
      </c>
      <c r="AX43" s="328" t="s">
        <v>1438</v>
      </c>
      <c r="AY43" s="328" t="s">
        <v>1635</v>
      </c>
    </row>
    <row r="44" spans="1:51" ht="409.5" x14ac:dyDescent="0.25">
      <c r="A44" s="131" t="s">
        <v>362</v>
      </c>
      <c r="B44" s="131" t="s">
        <v>363</v>
      </c>
      <c r="C44" s="322"/>
      <c r="D44" s="322"/>
      <c r="E44" s="322"/>
      <c r="F44" s="322" t="s">
        <v>1639</v>
      </c>
      <c r="G44" s="322" t="s">
        <v>1640</v>
      </c>
      <c r="H44" s="23" t="s">
        <v>1641</v>
      </c>
      <c r="I44" s="23" t="s">
        <v>1642</v>
      </c>
      <c r="J44" s="23">
        <v>0</v>
      </c>
      <c r="K44" s="23" t="s">
        <v>74</v>
      </c>
      <c r="L44" s="134">
        <v>1</v>
      </c>
      <c r="M44" s="350">
        <v>0.4</v>
      </c>
      <c r="N44" s="23" t="s">
        <v>1642</v>
      </c>
      <c r="O44" s="324">
        <v>0.5</v>
      </c>
      <c r="P44" s="25">
        <v>40000</v>
      </c>
      <c r="Q44" s="331">
        <v>10000</v>
      </c>
      <c r="R44" s="326"/>
      <c r="S44" s="326"/>
      <c r="T44" s="326"/>
      <c r="U44" s="326"/>
      <c r="V44" s="326"/>
      <c r="W44" s="324"/>
      <c r="X44" s="324"/>
      <c r="Y44" s="324"/>
      <c r="Z44" s="324"/>
      <c r="AA44" s="336"/>
      <c r="AB44" s="336">
        <v>30000</v>
      </c>
      <c r="AC44" s="326"/>
      <c r="AD44" s="326"/>
      <c r="AE44" s="328" t="s">
        <v>1633</v>
      </c>
      <c r="AF44" s="342">
        <v>0</v>
      </c>
      <c r="AG44" s="328" t="s">
        <v>1435</v>
      </c>
      <c r="AH44" s="330" t="s">
        <v>1436</v>
      </c>
      <c r="AI44" s="336">
        <v>150000</v>
      </c>
      <c r="AJ44" s="376">
        <v>10000</v>
      </c>
      <c r="AK44" s="328" t="s">
        <v>1643</v>
      </c>
      <c r="AL44" s="326"/>
      <c r="AM44" s="326"/>
      <c r="AN44" s="326"/>
      <c r="AO44" s="353"/>
      <c r="AP44" s="353"/>
      <c r="AQ44" s="353"/>
      <c r="AR44" s="353" t="s">
        <v>66</v>
      </c>
      <c r="AS44" s="353" t="s">
        <v>66</v>
      </c>
      <c r="AT44" s="353" t="s">
        <v>66</v>
      </c>
      <c r="AU44" s="353" t="s">
        <v>66</v>
      </c>
      <c r="AV44" s="353" t="s">
        <v>66</v>
      </c>
      <c r="AW44" s="353" t="s">
        <v>66</v>
      </c>
      <c r="AX44" s="328" t="s">
        <v>1438</v>
      </c>
      <c r="AY44" s="328" t="s">
        <v>1644</v>
      </c>
    </row>
    <row r="45" spans="1:51" ht="313.5" x14ac:dyDescent="0.25">
      <c r="A45" s="131" t="s">
        <v>362</v>
      </c>
      <c r="B45" s="131" t="s">
        <v>363</v>
      </c>
      <c r="C45" s="322"/>
      <c r="D45" s="322"/>
      <c r="E45" s="322"/>
      <c r="F45" s="322"/>
      <c r="G45" s="322"/>
      <c r="H45" s="23" t="s">
        <v>1645</v>
      </c>
      <c r="I45" s="23" t="s">
        <v>1646</v>
      </c>
      <c r="J45" s="23">
        <v>0</v>
      </c>
      <c r="K45" s="23" t="s">
        <v>74</v>
      </c>
      <c r="L45" s="134">
        <v>7</v>
      </c>
      <c r="M45" s="350">
        <v>3.2</v>
      </c>
      <c r="N45" s="23" t="s">
        <v>1646</v>
      </c>
      <c r="O45" s="324">
        <v>3</v>
      </c>
      <c r="P45" s="25">
        <v>45000</v>
      </c>
      <c r="Q45" s="395">
        <v>10000</v>
      </c>
      <c r="R45" s="326"/>
      <c r="S45" s="326"/>
      <c r="T45" s="326"/>
      <c r="U45" s="326"/>
      <c r="V45" s="326"/>
      <c r="W45" s="324"/>
      <c r="X45" s="324"/>
      <c r="Y45" s="324"/>
      <c r="Z45" s="324"/>
      <c r="AA45" s="336"/>
      <c r="AB45" s="336">
        <v>35000</v>
      </c>
      <c r="AC45" s="326"/>
      <c r="AD45" s="326"/>
      <c r="AE45" s="328" t="s">
        <v>1633</v>
      </c>
      <c r="AF45" s="342">
        <v>0</v>
      </c>
      <c r="AG45" s="328" t="s">
        <v>1435</v>
      </c>
      <c r="AH45" s="330" t="s">
        <v>1436</v>
      </c>
      <c r="AI45" s="336">
        <v>150000</v>
      </c>
      <c r="AJ45" s="376">
        <v>10000</v>
      </c>
      <c r="AK45" s="328" t="s">
        <v>1647</v>
      </c>
      <c r="AL45" s="326"/>
      <c r="AM45" s="326"/>
      <c r="AN45" s="326"/>
      <c r="AO45" s="353"/>
      <c r="AP45" s="353"/>
      <c r="AQ45" s="353"/>
      <c r="AR45" s="353" t="s">
        <v>66</v>
      </c>
      <c r="AS45" s="353" t="s">
        <v>66</v>
      </c>
      <c r="AT45" s="353" t="s">
        <v>66</v>
      </c>
      <c r="AU45" s="353" t="s">
        <v>66</v>
      </c>
      <c r="AV45" s="353" t="s">
        <v>66</v>
      </c>
      <c r="AW45" s="353" t="s">
        <v>66</v>
      </c>
      <c r="AX45" s="328" t="s">
        <v>1438</v>
      </c>
      <c r="AY45" s="328" t="s">
        <v>1644</v>
      </c>
    </row>
    <row r="46" spans="1:51" x14ac:dyDescent="0.25">
      <c r="A46" s="6"/>
      <c r="B46" s="6"/>
      <c r="C46" s="6"/>
      <c r="D46" s="6"/>
      <c r="E46" s="6"/>
      <c r="F46" s="6"/>
      <c r="G46" s="6"/>
      <c r="H46" s="7"/>
      <c r="I46" s="6"/>
      <c r="J46" s="6"/>
      <c r="K46" s="6"/>
      <c r="L46" s="6"/>
      <c r="M46" s="3"/>
      <c r="N46" s="3"/>
      <c r="O46" s="2"/>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x14ac:dyDescent="0.25">
      <c r="A47" s="106" t="s">
        <v>1648</v>
      </c>
      <c r="B47" s="106"/>
      <c r="C47" s="26"/>
      <c r="D47" s="26"/>
      <c r="E47" s="6"/>
      <c r="F47" s="6"/>
      <c r="G47" s="6"/>
      <c r="H47" s="7"/>
      <c r="I47" s="6"/>
      <c r="J47" s="6"/>
      <c r="K47" s="6"/>
      <c r="L47" s="6"/>
      <c r="M47" s="3"/>
      <c r="N47" s="3"/>
      <c r="O47" s="2"/>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x14ac:dyDescent="0.25">
      <c r="A48" s="106" t="s">
        <v>1649</v>
      </c>
      <c r="B48" s="106"/>
      <c r="C48" s="313" t="s">
        <v>1650</v>
      </c>
      <c r="D48" s="313"/>
      <c r="E48" s="6"/>
      <c r="F48" s="6"/>
      <c r="G48" s="6"/>
      <c r="H48" s="7"/>
      <c r="I48" s="6"/>
      <c r="J48" s="6"/>
      <c r="K48" s="6"/>
      <c r="L48" s="6"/>
      <c r="M48" s="3"/>
      <c r="N48" s="3"/>
      <c r="O48" s="2"/>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x14ac:dyDescent="0.25">
      <c r="A49" s="106" t="s">
        <v>1651</v>
      </c>
      <c r="B49" s="106"/>
      <c r="C49" s="313" t="s">
        <v>1652</v>
      </c>
      <c r="D49" s="313"/>
      <c r="E49" s="6"/>
      <c r="F49" s="6"/>
      <c r="G49" s="6"/>
      <c r="H49" s="7"/>
      <c r="I49" s="6"/>
      <c r="J49" s="6"/>
      <c r="K49" s="6"/>
      <c r="L49" s="6"/>
      <c r="M49" s="3"/>
      <c r="N49" s="3"/>
      <c r="O49" s="2"/>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x14ac:dyDescent="0.25">
      <c r="A50" s="106" t="s">
        <v>1653</v>
      </c>
      <c r="B50" s="106"/>
      <c r="C50" s="313" t="s">
        <v>1650</v>
      </c>
      <c r="D50" s="313"/>
      <c r="E50" s="6"/>
      <c r="F50" s="6"/>
      <c r="G50" s="6"/>
      <c r="H50" s="7"/>
      <c r="I50" s="6"/>
      <c r="J50" s="6"/>
      <c r="K50" s="6"/>
      <c r="L50" s="6"/>
      <c r="M50" s="3"/>
      <c r="N50" s="3"/>
      <c r="O50" s="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x14ac:dyDescent="0.25">
      <c r="A51" s="106" t="s">
        <v>1418</v>
      </c>
      <c r="B51" s="106"/>
      <c r="C51" s="314" t="s">
        <v>1654</v>
      </c>
      <c r="D51" s="313"/>
      <c r="E51" s="6"/>
      <c r="F51" s="6"/>
      <c r="G51" s="6"/>
      <c r="H51" s="7"/>
      <c r="I51" s="6"/>
      <c r="J51" s="6"/>
      <c r="K51" s="6"/>
      <c r="L51" s="6"/>
      <c r="M51" s="3"/>
      <c r="N51" s="3"/>
      <c r="O51" s="2"/>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x14ac:dyDescent="0.25">
      <c r="E52" s="6"/>
      <c r="F52" s="6"/>
      <c r="G52" s="6"/>
      <c r="H52" s="7"/>
      <c r="I52" s="6"/>
      <c r="J52" s="6"/>
      <c r="K52" s="6"/>
      <c r="L52" s="6"/>
      <c r="M52" s="3"/>
      <c r="N52" s="3"/>
      <c r="O52" s="2"/>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x14ac:dyDescent="0.25">
      <c r="A53" s="6"/>
      <c r="B53" s="6"/>
      <c r="C53" s="6"/>
      <c r="D53" s="6"/>
      <c r="E53" s="6"/>
      <c r="F53" s="6"/>
      <c r="G53" s="6"/>
      <c r="H53" s="7"/>
      <c r="I53" s="6"/>
      <c r="J53" s="6"/>
      <c r="K53" s="6"/>
      <c r="L53" s="6"/>
      <c r="M53" s="3"/>
      <c r="N53" s="3"/>
      <c r="O53" s="2"/>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x14ac:dyDescent="0.25">
      <c r="A54" s="6"/>
      <c r="B54" s="6"/>
      <c r="C54" s="6"/>
      <c r="D54" s="6"/>
      <c r="E54" s="6"/>
      <c r="F54" s="6"/>
      <c r="G54" s="6"/>
      <c r="H54" s="7"/>
      <c r="I54" s="6"/>
      <c r="J54" s="6"/>
      <c r="K54" s="6"/>
      <c r="L54" s="6"/>
      <c r="M54" s="3"/>
      <c r="N54" s="3"/>
      <c r="O54" s="2"/>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x14ac:dyDescent="0.25">
      <c r="A55" s="6"/>
      <c r="B55" s="6"/>
      <c r="C55" s="6"/>
      <c r="D55" s="6"/>
      <c r="E55" s="6"/>
      <c r="F55" s="6"/>
      <c r="G55" s="6"/>
      <c r="H55" s="7"/>
      <c r="I55" s="6"/>
      <c r="J55" s="6"/>
      <c r="K55" s="6"/>
      <c r="L55" s="6"/>
      <c r="M55" s="3"/>
      <c r="N55" s="3"/>
      <c r="O55" s="2"/>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x14ac:dyDescent="0.25">
      <c r="A56" s="6"/>
      <c r="B56" s="6"/>
      <c r="C56" s="6"/>
      <c r="D56" s="6"/>
      <c r="E56" s="6"/>
      <c r="F56" s="6"/>
      <c r="G56" s="6"/>
      <c r="H56" s="7"/>
      <c r="I56" s="6"/>
      <c r="J56" s="6"/>
      <c r="K56" s="6"/>
      <c r="L56" s="6"/>
      <c r="M56" s="3"/>
      <c r="N56" s="3"/>
      <c r="O56" s="2"/>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x14ac:dyDescent="0.25">
      <c r="A57" s="6"/>
      <c r="B57" s="6"/>
      <c r="C57" s="6"/>
      <c r="D57" s="6"/>
      <c r="E57" s="6"/>
      <c r="F57" s="6"/>
      <c r="G57" s="6"/>
      <c r="H57" s="7"/>
      <c r="I57" s="6"/>
      <c r="J57" s="6"/>
      <c r="K57" s="6"/>
      <c r="L57" s="6"/>
      <c r="M57" s="3"/>
      <c r="N57" s="3"/>
      <c r="O57" s="2"/>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x14ac:dyDescent="0.25">
      <c r="A58" s="6"/>
      <c r="B58" s="6"/>
      <c r="C58" s="6"/>
      <c r="D58" s="6"/>
      <c r="E58" s="6"/>
      <c r="F58" s="6"/>
      <c r="G58" s="6"/>
      <c r="H58" s="7"/>
      <c r="I58" s="6"/>
      <c r="J58" s="6"/>
      <c r="K58" s="6"/>
      <c r="L58" s="6"/>
      <c r="M58" s="3"/>
      <c r="N58" s="3"/>
      <c r="O58" s="2"/>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x14ac:dyDescent="0.25">
      <c r="A59" s="6"/>
      <c r="B59" s="6"/>
      <c r="C59" s="6"/>
      <c r="D59" s="6"/>
      <c r="E59" s="6"/>
      <c r="F59" s="6"/>
      <c r="G59" s="6"/>
      <c r="H59" s="7"/>
      <c r="I59" s="6"/>
      <c r="J59" s="6"/>
      <c r="K59" s="6"/>
      <c r="L59" s="6"/>
      <c r="M59" s="3"/>
      <c r="N59" s="3"/>
      <c r="O59" s="2"/>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x14ac:dyDescent="0.25">
      <c r="A60" s="6"/>
      <c r="B60" s="6"/>
      <c r="C60" s="6"/>
      <c r="D60" s="6"/>
      <c r="E60" s="6"/>
      <c r="F60" s="6"/>
      <c r="G60" s="6"/>
      <c r="H60" s="7"/>
      <c r="I60" s="6"/>
      <c r="J60" s="6"/>
      <c r="K60" s="6"/>
      <c r="L60" s="6"/>
      <c r="M60" s="3"/>
      <c r="N60" s="3"/>
      <c r="O60" s="2"/>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x14ac:dyDescent="0.25">
      <c r="A61" s="6"/>
      <c r="B61" s="6"/>
      <c r="C61" s="6"/>
      <c r="D61" s="6"/>
      <c r="E61" s="6"/>
      <c r="F61" s="6"/>
      <c r="G61" s="6"/>
      <c r="H61" s="7"/>
      <c r="I61" s="6"/>
      <c r="J61" s="6"/>
      <c r="K61" s="6"/>
      <c r="L61" s="6"/>
      <c r="M61" s="3"/>
      <c r="N61" s="3"/>
      <c r="O61" s="2"/>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x14ac:dyDescent="0.25">
      <c r="A62" s="6"/>
      <c r="B62" s="6"/>
      <c r="C62" s="6"/>
      <c r="D62" s="6"/>
      <c r="E62" s="6"/>
      <c r="F62" s="6"/>
      <c r="G62" s="6"/>
      <c r="H62" s="7"/>
      <c r="I62" s="6"/>
      <c r="J62" s="6"/>
      <c r="K62" s="6"/>
      <c r="L62" s="6"/>
      <c r="M62" s="3"/>
      <c r="N62" s="3"/>
      <c r="O62" s="2"/>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x14ac:dyDescent="0.25">
      <c r="A63" s="6"/>
      <c r="B63" s="6"/>
      <c r="C63" s="6"/>
      <c r="D63" s="6"/>
      <c r="E63" s="6"/>
      <c r="F63" s="6"/>
      <c r="G63" s="6"/>
      <c r="H63" s="7"/>
      <c r="I63" s="6"/>
      <c r="J63" s="6"/>
      <c r="K63" s="6"/>
      <c r="L63" s="6"/>
      <c r="M63" s="3"/>
      <c r="N63" s="3"/>
      <c r="O63" s="2"/>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x14ac:dyDescent="0.25">
      <c r="A64" s="6"/>
      <c r="B64" s="6"/>
      <c r="C64" s="6"/>
      <c r="D64" s="6"/>
      <c r="E64" s="6"/>
      <c r="F64" s="6"/>
      <c r="G64" s="6"/>
      <c r="H64" s="7"/>
      <c r="I64" s="6"/>
      <c r="J64" s="6"/>
      <c r="K64" s="6"/>
      <c r="L64" s="6"/>
      <c r="M64" s="3"/>
      <c r="N64" s="3"/>
      <c r="O64" s="2"/>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sheetData>
  <sheetProtection password="DFEF" sheet="1" objects="1" scenarios="1" autoFilter="0"/>
  <autoFilter ref="A11:AY11">
    <filterColumn colId="13"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autoFilter>
  <mergeCells count="71">
    <mergeCell ref="A51:B51"/>
    <mergeCell ref="C51:D51"/>
    <mergeCell ref="A47:B47"/>
    <mergeCell ref="A48:B48"/>
    <mergeCell ref="C48:D48"/>
    <mergeCell ref="A49:B49"/>
    <mergeCell ref="C49:D49"/>
    <mergeCell ref="A50:B50"/>
    <mergeCell ref="C50:D50"/>
    <mergeCell ref="C42:C45"/>
    <mergeCell ref="D42:D45"/>
    <mergeCell ref="E42:E45"/>
    <mergeCell ref="F42:F43"/>
    <mergeCell ref="G42:G43"/>
    <mergeCell ref="F44:F45"/>
    <mergeCell ref="G44:G45"/>
    <mergeCell ref="C33:C41"/>
    <mergeCell ref="D33:D41"/>
    <mergeCell ref="E33:E41"/>
    <mergeCell ref="G33:G34"/>
    <mergeCell ref="G35:G37"/>
    <mergeCell ref="F38:F39"/>
    <mergeCell ref="G38:G39"/>
    <mergeCell ref="F40:F41"/>
    <mergeCell ref="G40:G41"/>
    <mergeCell ref="C25:C32"/>
    <mergeCell ref="D25:D32"/>
    <mergeCell ref="E25:E32"/>
    <mergeCell ref="G25:G27"/>
    <mergeCell ref="G28:G29"/>
    <mergeCell ref="G30:G31"/>
    <mergeCell ref="AX11:AX12"/>
    <mergeCell ref="AY11:AY12"/>
    <mergeCell ref="C13:C24"/>
    <mergeCell ref="D13:D24"/>
    <mergeCell ref="E13:E24"/>
    <mergeCell ref="G13:G16"/>
    <mergeCell ref="G17:G19"/>
    <mergeCell ref="AI17:AI19"/>
    <mergeCell ref="AJ17:AJ19"/>
    <mergeCell ref="G20:G22"/>
    <mergeCell ref="AG11:AG12"/>
    <mergeCell ref="AH11:AH12"/>
    <mergeCell ref="AI11:AI12"/>
    <mergeCell ref="AJ11:AJ12"/>
    <mergeCell ref="AK11:AK12"/>
    <mergeCell ref="AL11:AW11"/>
    <mergeCell ref="M11:M12"/>
    <mergeCell ref="N11:O11"/>
    <mergeCell ref="P11:P12"/>
    <mergeCell ref="Q11:AD11"/>
    <mergeCell ref="AE11:AE12"/>
    <mergeCell ref="AF11:AF12"/>
    <mergeCell ref="G11:G12"/>
    <mergeCell ref="H11:H12"/>
    <mergeCell ref="I11:I12"/>
    <mergeCell ref="J11:J12"/>
    <mergeCell ref="K11:K12"/>
    <mergeCell ref="L11:L12"/>
    <mergeCell ref="A11:A12"/>
    <mergeCell ref="B11:B12"/>
    <mergeCell ref="C11:C12"/>
    <mergeCell ref="D11:D12"/>
    <mergeCell ref="E11:E12"/>
    <mergeCell ref="F11:F12"/>
    <mergeCell ref="A1:L1"/>
    <mergeCell ref="A2:L2"/>
    <mergeCell ref="A3:L3"/>
    <mergeCell ref="A4:L4"/>
    <mergeCell ref="A6:M6"/>
    <mergeCell ref="A8:M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69"/>
  <sheetViews>
    <sheetView zoomScale="70" zoomScaleNormal="70" workbookViewId="0">
      <selection activeCell="A3" sqref="A3:L3"/>
    </sheetView>
  </sheetViews>
  <sheetFormatPr baseColWidth="10" defaultRowHeight="15" x14ac:dyDescent="0.25"/>
  <cols>
    <col min="7" max="7" width="16.28515625" customWidth="1"/>
    <col min="16" max="16" width="15.140625" customWidth="1"/>
    <col min="30" max="30" width="13.7109375" customWidth="1"/>
    <col min="31" max="31" width="22" customWidth="1"/>
    <col min="32" max="32" width="21.5703125" customWidth="1"/>
    <col min="38" max="49" width="7.7109375" customWidth="1"/>
    <col min="51" max="51" width="21.5703125" customWidth="1"/>
  </cols>
  <sheetData>
    <row r="1" spans="1:51" x14ac:dyDescent="0.25">
      <c r="A1" s="396"/>
      <c r="B1" s="397"/>
      <c r="C1" s="397"/>
      <c r="D1" s="397"/>
      <c r="E1" s="397"/>
      <c r="F1" s="397"/>
      <c r="G1" s="397"/>
      <c r="H1" s="398"/>
      <c r="I1" s="397"/>
      <c r="J1" s="397"/>
      <c r="K1" s="397"/>
      <c r="L1" s="397"/>
      <c r="M1" s="399"/>
      <c r="N1" s="399"/>
      <c r="O1" s="399"/>
      <c r="P1" s="399"/>
      <c r="Q1" s="399"/>
      <c r="R1" s="399"/>
      <c r="S1" s="399"/>
      <c r="T1" s="399"/>
      <c r="U1" s="399"/>
      <c r="V1" s="399"/>
      <c r="W1" s="399"/>
      <c r="X1" s="399"/>
      <c r="Y1" s="399"/>
      <c r="Z1" s="399"/>
      <c r="AA1" s="399"/>
      <c r="AB1" s="399"/>
      <c r="AC1" s="399"/>
      <c r="AD1" s="399"/>
      <c r="AE1" s="399"/>
      <c r="AF1" s="400"/>
      <c r="AG1" s="399"/>
      <c r="AH1" s="399"/>
      <c r="AI1" s="399"/>
      <c r="AJ1" s="399"/>
      <c r="AK1" s="399"/>
      <c r="AL1" s="399"/>
      <c r="AM1" s="399"/>
      <c r="AN1" s="399"/>
      <c r="AO1" s="399"/>
      <c r="AP1" s="399"/>
      <c r="AQ1" s="399"/>
      <c r="AR1" s="399"/>
      <c r="AS1" s="399"/>
      <c r="AT1" s="399"/>
      <c r="AU1" s="399"/>
      <c r="AV1" s="399"/>
      <c r="AW1" s="399"/>
      <c r="AX1" s="399"/>
      <c r="AY1" s="399"/>
    </row>
    <row r="2" spans="1:51" ht="18" x14ac:dyDescent="0.25">
      <c r="A2" s="114" t="s">
        <v>2</v>
      </c>
      <c r="B2" s="401"/>
      <c r="C2" s="401"/>
      <c r="D2" s="401"/>
      <c r="E2" s="401"/>
      <c r="F2" s="401"/>
      <c r="G2" s="401"/>
      <c r="H2" s="401"/>
      <c r="I2" s="401"/>
      <c r="J2" s="401"/>
      <c r="K2" s="401"/>
      <c r="L2" s="401"/>
      <c r="M2" s="399"/>
      <c r="N2" s="399"/>
      <c r="O2" s="399"/>
      <c r="P2" s="399"/>
      <c r="Q2" s="399"/>
      <c r="R2" s="399"/>
      <c r="S2" s="399"/>
      <c r="T2" s="399"/>
      <c r="U2" s="399"/>
      <c r="V2" s="399"/>
      <c r="W2" s="399"/>
      <c r="X2" s="399"/>
      <c r="Y2" s="399"/>
      <c r="Z2" s="399"/>
      <c r="AA2" s="399"/>
      <c r="AB2" s="399"/>
      <c r="AC2" s="399"/>
      <c r="AD2" s="399"/>
      <c r="AE2" s="399"/>
      <c r="AF2" s="400"/>
      <c r="AG2" s="399"/>
      <c r="AH2" s="399"/>
      <c r="AI2" s="399"/>
      <c r="AJ2" s="399"/>
      <c r="AK2" s="399"/>
      <c r="AL2" s="399"/>
      <c r="AM2" s="399"/>
      <c r="AN2" s="399"/>
      <c r="AO2" s="399"/>
      <c r="AP2" s="399"/>
      <c r="AQ2" s="399"/>
      <c r="AR2" s="399"/>
      <c r="AS2" s="399"/>
      <c r="AT2" s="399"/>
      <c r="AU2" s="399"/>
      <c r="AV2" s="399"/>
      <c r="AW2" s="399"/>
      <c r="AX2" s="399"/>
      <c r="AY2" s="399"/>
    </row>
    <row r="3" spans="1:51" ht="18" x14ac:dyDescent="0.25">
      <c r="A3" s="112" t="s">
        <v>576</v>
      </c>
      <c r="B3" s="401"/>
      <c r="C3" s="401"/>
      <c r="D3" s="401"/>
      <c r="E3" s="401"/>
      <c r="F3" s="401"/>
      <c r="G3" s="401"/>
      <c r="H3" s="401"/>
      <c r="I3" s="401"/>
      <c r="J3" s="401"/>
      <c r="K3" s="401"/>
      <c r="L3" s="401"/>
      <c r="M3" s="399"/>
      <c r="N3" s="399"/>
      <c r="O3" s="399"/>
      <c r="P3" s="399"/>
      <c r="Q3" s="399"/>
      <c r="R3" s="399"/>
      <c r="S3" s="399"/>
      <c r="T3" s="399"/>
      <c r="U3" s="399"/>
      <c r="V3" s="399"/>
      <c r="W3" s="399"/>
      <c r="X3" s="399"/>
      <c r="Y3" s="399"/>
      <c r="Z3" s="399"/>
      <c r="AA3" s="399"/>
      <c r="AB3" s="399"/>
      <c r="AC3" s="399"/>
      <c r="AD3" s="399"/>
      <c r="AE3" s="399"/>
      <c r="AF3" s="400"/>
      <c r="AG3" s="399"/>
      <c r="AH3" s="399"/>
      <c r="AI3" s="399"/>
      <c r="AJ3" s="399"/>
      <c r="AK3" s="399"/>
      <c r="AL3" s="399"/>
      <c r="AM3" s="399"/>
      <c r="AN3" s="399"/>
      <c r="AO3" s="399"/>
      <c r="AP3" s="399"/>
      <c r="AQ3" s="399"/>
      <c r="AR3" s="399"/>
      <c r="AS3" s="399"/>
      <c r="AT3" s="399"/>
      <c r="AU3" s="399"/>
      <c r="AV3" s="399"/>
      <c r="AW3" s="399"/>
      <c r="AX3" s="399"/>
      <c r="AY3" s="399"/>
    </row>
    <row r="4" spans="1:51" ht="18" x14ac:dyDescent="0.25">
      <c r="A4" s="101"/>
      <c r="B4" s="101"/>
      <c r="C4" s="101"/>
      <c r="D4" s="101"/>
      <c r="E4" s="101"/>
      <c r="F4" s="101"/>
      <c r="G4" s="101"/>
      <c r="H4" s="101"/>
      <c r="I4" s="101"/>
      <c r="J4" s="101"/>
      <c r="K4" s="101"/>
      <c r="L4" s="101"/>
      <c r="M4" s="399"/>
      <c r="N4" s="399"/>
      <c r="O4" s="399"/>
      <c r="P4" s="399"/>
      <c r="Q4" s="399"/>
      <c r="R4" s="399"/>
      <c r="S4" s="399"/>
      <c r="T4" s="399"/>
      <c r="U4" s="399"/>
      <c r="V4" s="399"/>
      <c r="W4" s="399"/>
      <c r="X4" s="399"/>
      <c r="Y4" s="399"/>
      <c r="Z4" s="399"/>
      <c r="AA4" s="399"/>
      <c r="AB4" s="399"/>
      <c r="AC4" s="399"/>
      <c r="AD4" s="399"/>
      <c r="AE4" s="399"/>
      <c r="AF4" s="400"/>
      <c r="AG4" s="399"/>
      <c r="AH4" s="399"/>
      <c r="AI4" s="399"/>
      <c r="AJ4" s="399"/>
      <c r="AK4" s="399"/>
      <c r="AL4" s="399"/>
      <c r="AM4" s="399"/>
      <c r="AN4" s="399"/>
      <c r="AO4" s="399"/>
      <c r="AP4" s="399"/>
      <c r="AQ4" s="399"/>
      <c r="AR4" s="399"/>
      <c r="AS4" s="399"/>
      <c r="AT4" s="399"/>
      <c r="AU4" s="399"/>
      <c r="AV4" s="399"/>
      <c r="AW4" s="399"/>
      <c r="AX4" s="399"/>
      <c r="AY4" s="399"/>
    </row>
    <row r="5" spans="1:51" ht="18" x14ac:dyDescent="0.25">
      <c r="A5" s="101"/>
      <c r="B5" s="101"/>
      <c r="C5" s="101"/>
      <c r="D5" s="101"/>
      <c r="E5" s="101"/>
      <c r="F5" s="101"/>
      <c r="G5" s="101"/>
      <c r="H5" s="101"/>
      <c r="I5" s="101"/>
      <c r="J5" s="101"/>
      <c r="K5" s="101"/>
      <c r="L5" s="101"/>
      <c r="M5" s="399"/>
      <c r="N5" s="399"/>
      <c r="O5" s="399"/>
      <c r="P5" s="399"/>
      <c r="Q5" s="399"/>
      <c r="R5" s="399"/>
      <c r="S5" s="399"/>
      <c r="T5" s="399"/>
      <c r="U5" s="399"/>
      <c r="V5" s="399"/>
      <c r="W5" s="399"/>
      <c r="X5" s="399"/>
      <c r="Y5" s="399"/>
      <c r="Z5" s="399"/>
      <c r="AA5" s="399"/>
      <c r="AB5" s="399"/>
      <c r="AC5" s="399"/>
      <c r="AD5" s="399"/>
      <c r="AE5" s="399"/>
      <c r="AF5" s="400"/>
      <c r="AG5" s="399"/>
      <c r="AH5" s="399"/>
      <c r="AI5" s="399"/>
      <c r="AJ5" s="399"/>
      <c r="AK5" s="399"/>
      <c r="AL5" s="399"/>
      <c r="AM5" s="399"/>
      <c r="AN5" s="399"/>
      <c r="AO5" s="399"/>
      <c r="AP5" s="399"/>
      <c r="AQ5" s="399"/>
      <c r="AR5" s="399"/>
      <c r="AS5" s="399"/>
      <c r="AT5" s="399"/>
      <c r="AU5" s="399"/>
      <c r="AV5" s="399"/>
      <c r="AW5" s="399"/>
      <c r="AX5" s="399"/>
      <c r="AY5" s="399"/>
    </row>
    <row r="6" spans="1:51" x14ac:dyDescent="0.25">
      <c r="A6" s="111" t="s">
        <v>1655</v>
      </c>
      <c r="B6" s="401"/>
      <c r="C6" s="401"/>
      <c r="D6" s="401"/>
      <c r="E6" s="401"/>
      <c r="F6" s="401"/>
      <c r="G6" s="401"/>
      <c r="H6" s="401"/>
      <c r="I6" s="401"/>
      <c r="J6" s="401"/>
      <c r="K6" s="401"/>
      <c r="L6" s="401"/>
      <c r="M6" s="401"/>
      <c r="N6" s="399"/>
      <c r="O6" s="399"/>
      <c r="P6" s="399"/>
      <c r="Q6" s="399"/>
      <c r="R6" s="399"/>
      <c r="S6" s="399"/>
      <c r="T6" s="399"/>
      <c r="U6" s="399"/>
      <c r="V6" s="399"/>
      <c r="W6" s="399"/>
      <c r="X6" s="399"/>
      <c r="Y6" s="399"/>
      <c r="Z6" s="399"/>
      <c r="AA6" s="399"/>
      <c r="AB6" s="399"/>
      <c r="AC6" s="399"/>
      <c r="AD6" s="399"/>
      <c r="AE6" s="399"/>
      <c r="AF6" s="400"/>
      <c r="AG6" s="399"/>
      <c r="AH6" s="399"/>
      <c r="AI6" s="399"/>
      <c r="AJ6" s="399"/>
      <c r="AK6" s="399"/>
      <c r="AL6" s="399"/>
      <c r="AM6" s="399"/>
      <c r="AN6" s="399"/>
      <c r="AO6" s="399"/>
      <c r="AP6" s="399"/>
      <c r="AQ6" s="399"/>
      <c r="AR6" s="399"/>
      <c r="AS6" s="399"/>
      <c r="AT6" s="399"/>
      <c r="AU6" s="399"/>
      <c r="AV6" s="399"/>
      <c r="AW6" s="399"/>
      <c r="AX6" s="399"/>
      <c r="AY6" s="399"/>
    </row>
    <row r="7" spans="1:51" ht="18" x14ac:dyDescent="0.25">
      <c r="A7" s="100"/>
      <c r="B7" s="100"/>
      <c r="C7" s="100"/>
      <c r="D7" s="100"/>
      <c r="E7" s="100"/>
      <c r="F7" s="101"/>
      <c r="G7" s="101"/>
      <c r="H7" s="101"/>
      <c r="I7" s="101"/>
      <c r="J7" s="101"/>
      <c r="K7" s="101"/>
      <c r="L7" s="101"/>
      <c r="M7" s="101"/>
      <c r="N7" s="399"/>
      <c r="O7" s="399"/>
      <c r="P7" s="399"/>
      <c r="Q7" s="399"/>
      <c r="R7" s="399"/>
      <c r="S7" s="399"/>
      <c r="T7" s="399"/>
      <c r="U7" s="399"/>
      <c r="V7" s="399"/>
      <c r="W7" s="399"/>
      <c r="X7" s="399"/>
      <c r="Y7" s="399"/>
      <c r="Z7" s="399"/>
      <c r="AA7" s="399"/>
      <c r="AB7" s="399"/>
      <c r="AC7" s="399"/>
      <c r="AD7" s="399"/>
      <c r="AE7" s="399"/>
      <c r="AF7" s="400"/>
      <c r="AG7" s="399"/>
      <c r="AH7" s="399"/>
      <c r="AI7" s="399"/>
      <c r="AJ7" s="399"/>
      <c r="AK7" s="399"/>
      <c r="AL7" s="399"/>
      <c r="AM7" s="399"/>
      <c r="AN7" s="399"/>
      <c r="AO7" s="399"/>
      <c r="AP7" s="399"/>
      <c r="AQ7" s="399"/>
      <c r="AR7" s="399"/>
      <c r="AS7" s="399"/>
      <c r="AT7" s="399"/>
      <c r="AU7" s="399"/>
      <c r="AV7" s="399"/>
      <c r="AW7" s="399"/>
      <c r="AX7" s="399"/>
      <c r="AY7" s="399"/>
    </row>
    <row r="8" spans="1:51" x14ac:dyDescent="0.25">
      <c r="A8" s="111" t="s">
        <v>1423</v>
      </c>
      <c r="B8" s="401"/>
      <c r="C8" s="401"/>
      <c r="D8" s="401"/>
      <c r="E8" s="401"/>
      <c r="F8" s="401"/>
      <c r="G8" s="401"/>
      <c r="H8" s="401"/>
      <c r="I8" s="401"/>
      <c r="J8" s="401"/>
      <c r="K8" s="401"/>
      <c r="L8" s="401"/>
      <c r="M8" s="401"/>
      <c r="N8" s="399"/>
      <c r="O8" s="399"/>
      <c r="P8" s="399"/>
      <c r="Q8" s="399"/>
      <c r="R8" s="399"/>
      <c r="S8" s="399"/>
      <c r="T8" s="399"/>
      <c r="U8" s="399"/>
      <c r="V8" s="399"/>
      <c r="W8" s="399"/>
      <c r="X8" s="399"/>
      <c r="Y8" s="399"/>
      <c r="Z8" s="399"/>
      <c r="AA8" s="399"/>
      <c r="AB8" s="399"/>
      <c r="AC8" s="399"/>
      <c r="AD8" s="399"/>
      <c r="AE8" s="399"/>
      <c r="AF8" s="400"/>
      <c r="AG8" s="399"/>
      <c r="AH8" s="399"/>
      <c r="AI8" s="399"/>
      <c r="AJ8" s="399"/>
      <c r="AK8" s="399"/>
      <c r="AL8" s="399"/>
      <c r="AM8" s="399"/>
      <c r="AN8" s="399"/>
      <c r="AO8" s="399"/>
      <c r="AP8" s="399"/>
      <c r="AQ8" s="399"/>
      <c r="AR8" s="399"/>
      <c r="AS8" s="399"/>
      <c r="AT8" s="399"/>
      <c r="AU8" s="399"/>
      <c r="AV8" s="399"/>
      <c r="AW8" s="399"/>
      <c r="AX8" s="399"/>
      <c r="AY8" s="399"/>
    </row>
    <row r="9" spans="1:51" ht="18" x14ac:dyDescent="0.25">
      <c r="A9" s="101"/>
      <c r="B9" s="101"/>
      <c r="C9" s="101"/>
      <c r="D9" s="101"/>
      <c r="E9" s="101"/>
      <c r="F9" s="101"/>
      <c r="G9" s="101"/>
      <c r="H9" s="101"/>
      <c r="I9" s="101"/>
      <c r="J9" s="101"/>
      <c r="K9" s="101"/>
      <c r="L9" s="101"/>
      <c r="M9" s="399"/>
      <c r="N9" s="399"/>
      <c r="O9" s="399"/>
      <c r="P9" s="399"/>
      <c r="Q9" s="399"/>
      <c r="R9" s="399"/>
      <c r="S9" s="399"/>
      <c r="T9" s="399"/>
      <c r="U9" s="399"/>
      <c r="V9" s="399"/>
      <c r="W9" s="399"/>
      <c r="X9" s="399"/>
      <c r="Y9" s="399"/>
      <c r="Z9" s="399"/>
      <c r="AA9" s="399"/>
      <c r="AB9" s="399"/>
      <c r="AC9" s="399"/>
      <c r="AD9" s="399"/>
      <c r="AE9" s="399"/>
      <c r="AF9" s="400"/>
      <c r="AG9" s="399"/>
      <c r="AH9" s="399"/>
      <c r="AI9" s="399"/>
      <c r="AJ9" s="399"/>
      <c r="AK9" s="399"/>
      <c r="AL9" s="399"/>
      <c r="AM9" s="399"/>
      <c r="AN9" s="399"/>
      <c r="AO9" s="399"/>
      <c r="AP9" s="399"/>
      <c r="AQ9" s="399"/>
      <c r="AR9" s="399"/>
      <c r="AS9" s="399"/>
      <c r="AT9" s="399"/>
      <c r="AU9" s="399"/>
      <c r="AV9" s="399"/>
      <c r="AW9" s="399"/>
      <c r="AX9" s="399"/>
      <c r="AY9" s="399"/>
    </row>
    <row r="10" spans="1:51" x14ac:dyDescent="0.25">
      <c r="A10" s="397"/>
      <c r="B10" s="397"/>
      <c r="C10" s="397"/>
      <c r="D10" s="397"/>
      <c r="E10" s="397"/>
      <c r="F10" s="397"/>
      <c r="G10" s="397"/>
      <c r="H10" s="398"/>
      <c r="I10" s="397"/>
      <c r="J10" s="397"/>
      <c r="K10" s="397"/>
      <c r="L10" s="397"/>
      <c r="M10" s="399"/>
      <c r="N10" s="399"/>
      <c r="O10" s="399"/>
      <c r="P10" s="399"/>
      <c r="Q10" s="399"/>
      <c r="R10" s="399"/>
      <c r="S10" s="399"/>
      <c r="T10" s="399"/>
      <c r="U10" s="399"/>
      <c r="V10" s="399"/>
      <c r="W10" s="399"/>
      <c r="X10" s="399"/>
      <c r="Y10" s="399"/>
      <c r="Z10" s="399"/>
      <c r="AA10" s="399"/>
      <c r="AB10" s="399"/>
      <c r="AC10" s="399"/>
      <c r="AD10" s="399"/>
      <c r="AE10" s="399"/>
      <c r="AF10" s="400"/>
      <c r="AG10" s="399"/>
      <c r="AH10" s="399"/>
      <c r="AI10" s="399"/>
      <c r="AJ10" s="399"/>
      <c r="AK10" s="399"/>
      <c r="AL10" s="399"/>
      <c r="AM10" s="399"/>
      <c r="AN10" s="399"/>
      <c r="AO10" s="399"/>
      <c r="AP10" s="399"/>
      <c r="AQ10" s="399"/>
      <c r="AR10" s="399"/>
      <c r="AS10" s="399"/>
      <c r="AT10" s="399"/>
      <c r="AU10" s="399"/>
      <c r="AV10" s="399"/>
      <c r="AW10" s="399"/>
      <c r="AX10" s="399"/>
      <c r="AY10" s="399"/>
    </row>
    <row r="11" spans="1:51" ht="105" x14ac:dyDescent="0.25">
      <c r="A11" s="416" t="s">
        <v>3</v>
      </c>
      <c r="B11" s="416" t="s">
        <v>4</v>
      </c>
      <c r="C11" s="416" t="s">
        <v>5</v>
      </c>
      <c r="D11" s="416" t="s">
        <v>6</v>
      </c>
      <c r="E11" s="416" t="s">
        <v>7</v>
      </c>
      <c r="F11" s="416" t="s">
        <v>8</v>
      </c>
      <c r="G11" s="416" t="s">
        <v>9</v>
      </c>
      <c r="H11" s="416" t="s">
        <v>10</v>
      </c>
      <c r="I11" s="416" t="s">
        <v>11</v>
      </c>
      <c r="J11" s="416" t="s">
        <v>12</v>
      </c>
      <c r="K11" s="417" t="s">
        <v>13</v>
      </c>
      <c r="L11" s="416" t="s">
        <v>14</v>
      </c>
      <c r="M11" s="402" t="s">
        <v>16</v>
      </c>
      <c r="N11" s="403" t="s">
        <v>11</v>
      </c>
      <c r="O11" s="418"/>
      <c r="P11" s="422" t="s">
        <v>17</v>
      </c>
      <c r="Q11" s="403" t="s">
        <v>18</v>
      </c>
      <c r="R11" s="419"/>
      <c r="S11" s="419"/>
      <c r="T11" s="419"/>
      <c r="U11" s="419"/>
      <c r="V11" s="419"/>
      <c r="W11" s="419"/>
      <c r="X11" s="419"/>
      <c r="Y11" s="419"/>
      <c r="Z11" s="419"/>
      <c r="AA11" s="419"/>
      <c r="AB11" s="419"/>
      <c r="AC11" s="419"/>
      <c r="AD11" s="418"/>
      <c r="AE11" s="404" t="s">
        <v>19</v>
      </c>
      <c r="AF11" s="405" t="s">
        <v>1656</v>
      </c>
      <c r="AG11" s="404" t="s">
        <v>21</v>
      </c>
      <c r="AH11" s="402" t="s">
        <v>22</v>
      </c>
      <c r="AI11" s="404" t="s">
        <v>23</v>
      </c>
      <c r="AJ11" s="404" t="s">
        <v>24</v>
      </c>
      <c r="AK11" s="404" t="s">
        <v>25</v>
      </c>
      <c r="AL11" s="406" t="s">
        <v>26</v>
      </c>
      <c r="AM11" s="419"/>
      <c r="AN11" s="419"/>
      <c r="AO11" s="419"/>
      <c r="AP11" s="419"/>
      <c r="AQ11" s="419"/>
      <c r="AR11" s="419"/>
      <c r="AS11" s="419"/>
      <c r="AT11" s="419"/>
      <c r="AU11" s="419"/>
      <c r="AV11" s="419"/>
      <c r="AW11" s="418"/>
      <c r="AX11" s="407" t="s">
        <v>27</v>
      </c>
      <c r="AY11" s="404" t="s">
        <v>28</v>
      </c>
    </row>
    <row r="12" spans="1:51" ht="63.75" x14ac:dyDescent="0.25">
      <c r="A12" s="420"/>
      <c r="B12" s="420"/>
      <c r="C12" s="420"/>
      <c r="D12" s="420"/>
      <c r="E12" s="420"/>
      <c r="F12" s="420"/>
      <c r="G12" s="420"/>
      <c r="H12" s="420"/>
      <c r="I12" s="420"/>
      <c r="J12" s="420"/>
      <c r="K12" s="421"/>
      <c r="L12" s="420"/>
      <c r="M12" s="408"/>
      <c r="N12" s="404" t="s">
        <v>30</v>
      </c>
      <c r="O12" s="404" t="s">
        <v>31</v>
      </c>
      <c r="P12" s="423"/>
      <c r="Q12" s="407" t="s">
        <v>32</v>
      </c>
      <c r="R12" s="407" t="s">
        <v>33</v>
      </c>
      <c r="S12" s="407" t="s">
        <v>34</v>
      </c>
      <c r="T12" s="407" t="s">
        <v>35</v>
      </c>
      <c r="U12" s="407" t="s">
        <v>36</v>
      </c>
      <c r="V12" s="407" t="s">
        <v>1657</v>
      </c>
      <c r="W12" s="407" t="s">
        <v>1658</v>
      </c>
      <c r="X12" s="407" t="s">
        <v>37</v>
      </c>
      <c r="Y12" s="407" t="s">
        <v>38</v>
      </c>
      <c r="Z12" s="407" t="s">
        <v>39</v>
      </c>
      <c r="AA12" s="407" t="s">
        <v>40</v>
      </c>
      <c r="AB12" s="407" t="s">
        <v>41</v>
      </c>
      <c r="AC12" s="407" t="s">
        <v>42</v>
      </c>
      <c r="AD12" s="407" t="s">
        <v>43</v>
      </c>
      <c r="AE12" s="404"/>
      <c r="AF12" s="405"/>
      <c r="AG12" s="404"/>
      <c r="AH12" s="408"/>
      <c r="AI12" s="404"/>
      <c r="AJ12" s="404"/>
      <c r="AK12" s="407"/>
      <c r="AL12" s="407" t="s">
        <v>44</v>
      </c>
      <c r="AM12" s="407" t="s">
        <v>45</v>
      </c>
      <c r="AN12" s="407" t="s">
        <v>46</v>
      </c>
      <c r="AO12" s="407" t="s">
        <v>47</v>
      </c>
      <c r="AP12" s="407" t="s">
        <v>46</v>
      </c>
      <c r="AQ12" s="407" t="s">
        <v>48</v>
      </c>
      <c r="AR12" s="407" t="s">
        <v>48</v>
      </c>
      <c r="AS12" s="407" t="s">
        <v>47</v>
      </c>
      <c r="AT12" s="407" t="s">
        <v>49</v>
      </c>
      <c r="AU12" s="407" t="s">
        <v>50</v>
      </c>
      <c r="AV12" s="407" t="s">
        <v>51</v>
      </c>
      <c r="AW12" s="407" t="s">
        <v>52</v>
      </c>
      <c r="AX12" s="407"/>
      <c r="AY12" s="409"/>
    </row>
    <row r="13" spans="1:51" ht="225" x14ac:dyDescent="0.25">
      <c r="A13" s="424" t="s">
        <v>53</v>
      </c>
      <c r="B13" s="424" t="s">
        <v>1659</v>
      </c>
      <c r="C13" s="424" t="s">
        <v>1660</v>
      </c>
      <c r="D13" s="424" t="s">
        <v>1661</v>
      </c>
      <c r="E13" s="430">
        <v>0.06</v>
      </c>
      <c r="F13" s="424" t="s">
        <v>1662</v>
      </c>
      <c r="G13" s="424" t="s">
        <v>1663</v>
      </c>
      <c r="H13" s="425" t="s">
        <v>1664</v>
      </c>
      <c r="I13" s="425" t="s">
        <v>1665</v>
      </c>
      <c r="J13" s="426">
        <v>4803</v>
      </c>
      <c r="K13" s="425" t="s">
        <v>74</v>
      </c>
      <c r="L13" s="426">
        <v>5517</v>
      </c>
      <c r="M13" s="427">
        <v>1000</v>
      </c>
      <c r="N13" s="431" t="s">
        <v>1665</v>
      </c>
      <c r="O13" s="428">
        <v>3862</v>
      </c>
      <c r="P13" s="428">
        <f>Q13+R13+S13+T13+U13+V13+W13+X13+Y13+Z13+AA13+AB13+AC13+AD13</f>
        <v>38356823.706</v>
      </c>
      <c r="Q13" s="427">
        <f t="shared" ref="Q13:AK13" si="0">SUM(Q14:Q20)</f>
        <v>0</v>
      </c>
      <c r="R13" s="427">
        <f t="shared" si="0"/>
        <v>0</v>
      </c>
      <c r="S13" s="427">
        <f t="shared" si="0"/>
        <v>0</v>
      </c>
      <c r="T13" s="427">
        <f t="shared" si="0"/>
        <v>0</v>
      </c>
      <c r="U13" s="427">
        <f t="shared" si="0"/>
        <v>27895000</v>
      </c>
      <c r="V13" s="427">
        <f t="shared" si="0"/>
        <v>0</v>
      </c>
      <c r="W13" s="427">
        <f t="shared" si="0"/>
        <v>0</v>
      </c>
      <c r="X13" s="427">
        <f t="shared" si="0"/>
        <v>0</v>
      </c>
      <c r="Y13" s="427">
        <f t="shared" si="0"/>
        <v>0</v>
      </c>
      <c r="Z13" s="427">
        <f t="shared" si="0"/>
        <v>0</v>
      </c>
      <c r="AA13" s="427">
        <f t="shared" si="0"/>
        <v>0</v>
      </c>
      <c r="AB13" s="427">
        <f t="shared" si="0"/>
        <v>0</v>
      </c>
      <c r="AC13" s="427">
        <f t="shared" si="0"/>
        <v>0</v>
      </c>
      <c r="AD13" s="428">
        <f t="shared" si="0"/>
        <v>10461823.706</v>
      </c>
      <c r="AE13" s="427">
        <f t="shared" si="0"/>
        <v>0</v>
      </c>
      <c r="AF13" s="429">
        <f t="shared" si="0"/>
        <v>0</v>
      </c>
      <c r="AG13" s="427">
        <f t="shared" si="0"/>
        <v>0</v>
      </c>
      <c r="AH13" s="427">
        <f t="shared" si="0"/>
        <v>0</v>
      </c>
      <c r="AI13" s="428">
        <f t="shared" si="0"/>
        <v>11110</v>
      </c>
      <c r="AJ13" s="428">
        <f t="shared" si="0"/>
        <v>38356823.706</v>
      </c>
      <c r="AK13" s="432">
        <f t="shared" si="0"/>
        <v>1001</v>
      </c>
      <c r="AL13" s="427"/>
      <c r="AM13" s="427"/>
      <c r="AN13" s="427"/>
      <c r="AO13" s="427"/>
      <c r="AP13" s="427"/>
      <c r="AQ13" s="427"/>
      <c r="AR13" s="427"/>
      <c r="AS13" s="427"/>
      <c r="AT13" s="427"/>
      <c r="AU13" s="427"/>
      <c r="AV13" s="427"/>
      <c r="AW13" s="427"/>
      <c r="AX13" s="427"/>
      <c r="AY13" s="427"/>
    </row>
    <row r="14" spans="1:51" ht="255" x14ac:dyDescent="0.25">
      <c r="A14" s="12"/>
      <c r="B14" s="12"/>
      <c r="C14" s="12"/>
      <c r="D14" s="12"/>
      <c r="E14" s="12"/>
      <c r="F14" s="12"/>
      <c r="G14" s="12"/>
      <c r="H14" s="12"/>
      <c r="I14" s="12"/>
      <c r="J14" s="12"/>
      <c r="K14" s="12"/>
      <c r="L14" s="40"/>
      <c r="M14" s="433"/>
      <c r="N14" s="433"/>
      <c r="O14" s="433"/>
      <c r="P14" s="434"/>
      <c r="Q14" s="433"/>
      <c r="R14" s="433"/>
      <c r="S14" s="433"/>
      <c r="T14" s="433"/>
      <c r="U14" s="433"/>
      <c r="V14" s="433"/>
      <c r="W14" s="433"/>
      <c r="X14" s="433"/>
      <c r="Y14" s="433"/>
      <c r="Z14" s="433"/>
      <c r="AA14" s="433"/>
      <c r="AB14" s="433"/>
      <c r="AC14" s="433"/>
      <c r="AD14" s="434">
        <f t="shared" ref="AD14:AD15" si="1">+AJ14</f>
        <v>890458.44</v>
      </c>
      <c r="AE14" s="435" t="s">
        <v>1666</v>
      </c>
      <c r="AF14" s="436" t="s">
        <v>1667</v>
      </c>
      <c r="AG14" s="435" t="s">
        <v>1668</v>
      </c>
      <c r="AH14" s="435" t="s">
        <v>1669</v>
      </c>
      <c r="AI14" s="437">
        <v>6325</v>
      </c>
      <c r="AJ14" s="437">
        <v>890458.44</v>
      </c>
      <c r="AK14" s="438">
        <v>50</v>
      </c>
      <c r="AL14" s="433" t="s">
        <v>398</v>
      </c>
      <c r="AM14" s="433" t="s">
        <v>398</v>
      </c>
      <c r="AN14" s="433" t="s">
        <v>398</v>
      </c>
      <c r="AO14" s="433" t="s">
        <v>398</v>
      </c>
      <c r="AP14" s="433" t="s">
        <v>398</v>
      </c>
      <c r="AQ14" s="433"/>
      <c r="AR14" s="433"/>
      <c r="AS14" s="433"/>
      <c r="AT14" s="433"/>
      <c r="AU14" s="433"/>
      <c r="AV14" s="433"/>
      <c r="AW14" s="433"/>
      <c r="AX14" s="12" t="s">
        <v>1670</v>
      </c>
      <c r="AY14" s="433"/>
    </row>
    <row r="15" spans="1:51" ht="60" x14ac:dyDescent="0.25">
      <c r="A15" s="12"/>
      <c r="B15" s="12"/>
      <c r="C15" s="12"/>
      <c r="D15" s="12"/>
      <c r="E15" s="12"/>
      <c r="F15" s="12"/>
      <c r="G15" s="12"/>
      <c r="H15" s="12"/>
      <c r="I15" s="12"/>
      <c r="J15" s="12"/>
      <c r="K15" s="12"/>
      <c r="L15" s="40"/>
      <c r="M15" s="433"/>
      <c r="N15" s="433"/>
      <c r="O15" s="433"/>
      <c r="P15" s="434"/>
      <c r="Q15" s="433"/>
      <c r="R15" s="433"/>
      <c r="S15" s="433"/>
      <c r="T15" s="433"/>
      <c r="U15" s="433"/>
      <c r="V15" s="433"/>
      <c r="W15" s="433"/>
      <c r="X15" s="433"/>
      <c r="Y15" s="433"/>
      <c r="Z15" s="433"/>
      <c r="AA15" s="433"/>
      <c r="AB15" s="433"/>
      <c r="AC15" s="433"/>
      <c r="AD15" s="434">
        <f t="shared" si="1"/>
        <v>53427.506999999998</v>
      </c>
      <c r="AE15" s="435" t="s">
        <v>1671</v>
      </c>
      <c r="AF15" s="436" t="s">
        <v>1672</v>
      </c>
      <c r="AG15" s="435" t="s">
        <v>1673</v>
      </c>
      <c r="AH15" s="435" t="s">
        <v>530</v>
      </c>
      <c r="AI15" s="437">
        <v>45</v>
      </c>
      <c r="AJ15" s="437">
        <v>53427.506999999998</v>
      </c>
      <c r="AK15" s="438">
        <v>3</v>
      </c>
      <c r="AL15" s="433" t="s">
        <v>398</v>
      </c>
      <c r="AM15" s="433" t="s">
        <v>398</v>
      </c>
      <c r="AN15" s="433" t="s">
        <v>398</v>
      </c>
      <c r="AO15" s="433"/>
      <c r="AP15" s="433"/>
      <c r="AQ15" s="433"/>
      <c r="AR15" s="433"/>
      <c r="AS15" s="433"/>
      <c r="AT15" s="433"/>
      <c r="AU15" s="433"/>
      <c r="AV15" s="433"/>
      <c r="AW15" s="433"/>
      <c r="AX15" s="12" t="s">
        <v>1670</v>
      </c>
      <c r="AY15" s="433"/>
    </row>
    <row r="16" spans="1:51" ht="210" x14ac:dyDescent="0.25">
      <c r="A16" s="12"/>
      <c r="B16" s="12"/>
      <c r="C16" s="12"/>
      <c r="D16" s="12"/>
      <c r="E16" s="12"/>
      <c r="F16" s="12"/>
      <c r="G16" s="12"/>
      <c r="H16" s="12"/>
      <c r="I16" s="12"/>
      <c r="J16" s="12"/>
      <c r="K16" s="12"/>
      <c r="L16" s="40"/>
      <c r="M16" s="433"/>
      <c r="N16" s="433"/>
      <c r="O16" s="433"/>
      <c r="P16" s="434"/>
      <c r="Q16" s="433"/>
      <c r="R16" s="433"/>
      <c r="S16" s="433"/>
      <c r="T16" s="433"/>
      <c r="U16" s="433"/>
      <c r="V16" s="433"/>
      <c r="W16" s="433"/>
      <c r="X16" s="433"/>
      <c r="Y16" s="433"/>
      <c r="Z16" s="433"/>
      <c r="AA16" s="433"/>
      <c r="AB16" s="433"/>
      <c r="AC16" s="433"/>
      <c r="AD16" s="437">
        <v>9517937.7589999996</v>
      </c>
      <c r="AE16" s="435" t="s">
        <v>1674</v>
      </c>
      <c r="AF16" s="436" t="s">
        <v>1675</v>
      </c>
      <c r="AG16" s="435" t="s">
        <v>1676</v>
      </c>
      <c r="AH16" s="435" t="s">
        <v>1677</v>
      </c>
      <c r="AI16" s="437">
        <v>2575</v>
      </c>
      <c r="AJ16" s="437">
        <v>9517937.7589999996</v>
      </c>
      <c r="AK16" s="438">
        <v>515</v>
      </c>
      <c r="AL16" s="433" t="s">
        <v>398</v>
      </c>
      <c r="AM16" s="433" t="s">
        <v>398</v>
      </c>
      <c r="AN16" s="433" t="s">
        <v>398</v>
      </c>
      <c r="AO16" s="433" t="s">
        <v>398</v>
      </c>
      <c r="AP16" s="433" t="s">
        <v>398</v>
      </c>
      <c r="AQ16" s="433" t="s">
        <v>398</v>
      </c>
      <c r="AR16" s="433" t="s">
        <v>398</v>
      </c>
      <c r="AS16" s="433" t="s">
        <v>398</v>
      </c>
      <c r="AT16" s="433" t="s">
        <v>398</v>
      </c>
      <c r="AU16" s="433" t="s">
        <v>398</v>
      </c>
      <c r="AV16" s="433" t="s">
        <v>398</v>
      </c>
      <c r="AW16" s="433" t="s">
        <v>398</v>
      </c>
      <c r="AX16" s="12" t="s">
        <v>1670</v>
      </c>
      <c r="AY16" s="433"/>
    </row>
    <row r="17" spans="1:51" ht="180" x14ac:dyDescent="0.25">
      <c r="A17" s="12"/>
      <c r="B17" s="12"/>
      <c r="C17" s="12"/>
      <c r="D17" s="12"/>
      <c r="E17" s="12"/>
      <c r="F17" s="12"/>
      <c r="G17" s="12"/>
      <c r="H17" s="12"/>
      <c r="I17" s="12"/>
      <c r="J17" s="12"/>
      <c r="K17" s="12"/>
      <c r="L17" s="40"/>
      <c r="M17" s="433"/>
      <c r="N17" s="433"/>
      <c r="O17" s="433"/>
      <c r="P17" s="434"/>
      <c r="Q17" s="433"/>
      <c r="R17" s="433"/>
      <c r="S17" s="433"/>
      <c r="T17" s="433"/>
      <c r="U17" s="437">
        <v>10615000</v>
      </c>
      <c r="V17" s="433"/>
      <c r="W17" s="433"/>
      <c r="X17" s="433"/>
      <c r="Y17" s="433"/>
      <c r="Z17" s="433"/>
      <c r="AA17" s="433"/>
      <c r="AB17" s="433"/>
      <c r="AC17" s="439"/>
      <c r="AD17" s="433"/>
      <c r="AE17" s="435" t="s">
        <v>1678</v>
      </c>
      <c r="AF17" s="440"/>
      <c r="AG17" s="435" t="s">
        <v>1679</v>
      </c>
      <c r="AH17" s="433" t="s">
        <v>530</v>
      </c>
      <c r="AI17" s="437">
        <v>965</v>
      </c>
      <c r="AJ17" s="437">
        <v>10615000</v>
      </c>
      <c r="AK17" s="438">
        <v>193</v>
      </c>
      <c r="AL17" s="433" t="s">
        <v>398</v>
      </c>
      <c r="AM17" s="433" t="s">
        <v>398</v>
      </c>
      <c r="AN17" s="433" t="s">
        <v>398</v>
      </c>
      <c r="AO17" s="433" t="s">
        <v>398</v>
      </c>
      <c r="AP17" s="433" t="s">
        <v>398</v>
      </c>
      <c r="AQ17" s="433" t="s">
        <v>398</v>
      </c>
      <c r="AR17" s="433" t="s">
        <v>398</v>
      </c>
      <c r="AS17" s="433" t="s">
        <v>398</v>
      </c>
      <c r="AT17" s="433" t="s">
        <v>398</v>
      </c>
      <c r="AU17" s="433" t="s">
        <v>398</v>
      </c>
      <c r="AV17" s="433" t="s">
        <v>398</v>
      </c>
      <c r="AW17" s="433" t="s">
        <v>398</v>
      </c>
      <c r="AX17" s="12" t="s">
        <v>1670</v>
      </c>
      <c r="AY17" s="433"/>
    </row>
    <row r="18" spans="1:51" ht="210" x14ac:dyDescent="0.25">
      <c r="A18" s="12"/>
      <c r="B18" s="12"/>
      <c r="C18" s="12"/>
      <c r="D18" s="12"/>
      <c r="E18" s="12"/>
      <c r="F18" s="12"/>
      <c r="G18" s="12"/>
      <c r="H18" s="12"/>
      <c r="I18" s="12"/>
      <c r="J18" s="12"/>
      <c r="K18" s="12"/>
      <c r="L18" s="40"/>
      <c r="M18" s="433"/>
      <c r="N18" s="433"/>
      <c r="O18" s="433"/>
      <c r="P18" s="434"/>
      <c r="Q18" s="433"/>
      <c r="R18" s="433"/>
      <c r="S18" s="433"/>
      <c r="T18" s="433"/>
      <c r="U18" s="437">
        <v>17280000</v>
      </c>
      <c r="V18" s="433"/>
      <c r="W18" s="433"/>
      <c r="X18" s="433"/>
      <c r="Y18" s="433"/>
      <c r="Z18" s="433"/>
      <c r="AA18" s="433"/>
      <c r="AB18" s="433"/>
      <c r="AC18" s="433"/>
      <c r="AD18" s="433"/>
      <c r="AE18" s="435" t="s">
        <v>1680</v>
      </c>
      <c r="AF18" s="440"/>
      <c r="AG18" s="435" t="s">
        <v>1681</v>
      </c>
      <c r="AH18" s="433" t="s">
        <v>530</v>
      </c>
      <c r="AI18" s="437">
        <v>1200</v>
      </c>
      <c r="AJ18" s="437">
        <v>17280000</v>
      </c>
      <c r="AK18" s="438">
        <v>240</v>
      </c>
      <c r="AL18" s="433" t="s">
        <v>398</v>
      </c>
      <c r="AM18" s="433" t="s">
        <v>398</v>
      </c>
      <c r="AN18" s="433" t="s">
        <v>398</v>
      </c>
      <c r="AO18" s="433" t="s">
        <v>398</v>
      </c>
      <c r="AP18" s="433" t="s">
        <v>398</v>
      </c>
      <c r="AQ18" s="433" t="s">
        <v>398</v>
      </c>
      <c r="AR18" s="433" t="s">
        <v>398</v>
      </c>
      <c r="AS18" s="433" t="s">
        <v>398</v>
      </c>
      <c r="AT18" s="433" t="s">
        <v>398</v>
      </c>
      <c r="AU18" s="433" t="s">
        <v>398</v>
      </c>
      <c r="AV18" s="433" t="s">
        <v>398</v>
      </c>
      <c r="AW18" s="433" t="s">
        <v>398</v>
      </c>
      <c r="AX18" s="12" t="s">
        <v>1670</v>
      </c>
      <c r="AY18" s="433"/>
    </row>
    <row r="19" spans="1:51" x14ac:dyDescent="0.25">
      <c r="A19" s="12"/>
      <c r="B19" s="12"/>
      <c r="C19" s="12"/>
      <c r="D19" s="12"/>
      <c r="E19" s="12"/>
      <c r="F19" s="12"/>
      <c r="G19" s="12"/>
      <c r="H19" s="12"/>
      <c r="I19" s="12"/>
      <c r="J19" s="12"/>
      <c r="K19" s="12"/>
      <c r="L19" s="40"/>
      <c r="M19" s="433"/>
      <c r="N19" s="433"/>
      <c r="O19" s="433"/>
      <c r="P19" s="434"/>
      <c r="Q19" s="433"/>
      <c r="R19" s="433"/>
      <c r="S19" s="433"/>
      <c r="T19" s="433"/>
      <c r="U19" s="433"/>
      <c r="V19" s="433"/>
      <c r="W19" s="433"/>
      <c r="X19" s="433"/>
      <c r="Y19" s="433"/>
      <c r="Z19" s="433"/>
      <c r="AA19" s="433"/>
      <c r="AB19" s="433"/>
      <c r="AC19" s="433"/>
      <c r="AD19" s="433"/>
      <c r="AE19" s="433"/>
      <c r="AF19" s="440"/>
      <c r="AG19" s="433"/>
      <c r="AH19" s="433"/>
      <c r="AI19" s="433"/>
      <c r="AJ19" s="433"/>
      <c r="AK19" s="438"/>
      <c r="AL19" s="433"/>
      <c r="AM19" s="433"/>
      <c r="AN19" s="433"/>
      <c r="AO19" s="433"/>
      <c r="AP19" s="433"/>
      <c r="AQ19" s="433"/>
      <c r="AR19" s="433"/>
      <c r="AS19" s="433"/>
      <c r="AT19" s="433"/>
      <c r="AU19" s="433"/>
      <c r="AV19" s="433"/>
      <c r="AW19" s="433"/>
      <c r="AX19" s="433"/>
      <c r="AY19" s="433"/>
    </row>
    <row r="20" spans="1:51" x14ac:dyDescent="0.25">
      <c r="A20" s="12"/>
      <c r="B20" s="12"/>
      <c r="C20" s="12"/>
      <c r="D20" s="12"/>
      <c r="E20" s="12"/>
      <c r="F20" s="12"/>
      <c r="G20" s="12"/>
      <c r="H20" s="12"/>
      <c r="I20" s="12"/>
      <c r="J20" s="12"/>
      <c r="K20" s="12"/>
      <c r="L20" s="40"/>
      <c r="M20" s="433"/>
      <c r="N20" s="433"/>
      <c r="O20" s="433"/>
      <c r="P20" s="434"/>
      <c r="Q20" s="433"/>
      <c r="R20" s="433"/>
      <c r="S20" s="433"/>
      <c r="T20" s="433"/>
      <c r="U20" s="433"/>
      <c r="V20" s="433"/>
      <c r="W20" s="433"/>
      <c r="X20" s="433"/>
      <c r="Y20" s="433"/>
      <c r="Z20" s="433"/>
      <c r="AA20" s="433"/>
      <c r="AB20" s="433"/>
      <c r="AC20" s="433"/>
      <c r="AD20" s="433"/>
      <c r="AE20" s="433"/>
      <c r="AF20" s="440"/>
      <c r="AG20" s="433"/>
      <c r="AH20" s="433"/>
      <c r="AI20" s="433"/>
      <c r="AJ20" s="433"/>
      <c r="AK20" s="438"/>
      <c r="AL20" s="433"/>
      <c r="AM20" s="433"/>
      <c r="AN20" s="433"/>
      <c r="AO20" s="433"/>
      <c r="AP20" s="433"/>
      <c r="AQ20" s="433"/>
      <c r="AR20" s="433"/>
      <c r="AS20" s="433"/>
      <c r="AT20" s="433"/>
      <c r="AU20" s="433"/>
      <c r="AV20" s="433"/>
      <c r="AW20" s="433"/>
      <c r="AX20" s="433"/>
      <c r="AY20" s="433"/>
    </row>
    <row r="21" spans="1:51" ht="120" x14ac:dyDescent="0.25">
      <c r="A21" s="424" t="s">
        <v>53</v>
      </c>
      <c r="B21" s="424" t="s">
        <v>1659</v>
      </c>
      <c r="C21" s="424" t="s">
        <v>1682</v>
      </c>
      <c r="D21" s="424" t="s">
        <v>1683</v>
      </c>
      <c r="E21" s="424">
        <v>0.17</v>
      </c>
      <c r="F21" s="424" t="s">
        <v>1662</v>
      </c>
      <c r="G21" s="424"/>
      <c r="H21" s="425" t="s">
        <v>1684</v>
      </c>
      <c r="I21" s="425" t="s">
        <v>1685</v>
      </c>
      <c r="J21" s="425">
        <v>202</v>
      </c>
      <c r="K21" s="425" t="s">
        <v>1686</v>
      </c>
      <c r="L21" s="426">
        <v>2758</v>
      </c>
      <c r="M21" s="427">
        <v>665</v>
      </c>
      <c r="N21" s="425" t="s">
        <v>1685</v>
      </c>
      <c r="O21" s="428">
        <v>441</v>
      </c>
      <c r="P21" s="428">
        <f>Q21+R21+S21+T21+U21+V21+W21+X21+Y21+Z21+AA21+AB21+AC21+AD21</f>
        <v>6976363.6363636358</v>
      </c>
      <c r="Q21" s="428">
        <f t="shared" ref="Q21:AD21" si="2">SUM(Q22:Q25)</f>
        <v>840000</v>
      </c>
      <c r="R21" s="428">
        <f t="shared" si="2"/>
        <v>0</v>
      </c>
      <c r="S21" s="428">
        <f t="shared" si="2"/>
        <v>0</v>
      </c>
      <c r="T21" s="428">
        <f t="shared" si="2"/>
        <v>0</v>
      </c>
      <c r="U21" s="428">
        <f t="shared" si="2"/>
        <v>0</v>
      </c>
      <c r="V21" s="428">
        <f t="shared" si="2"/>
        <v>0</v>
      </c>
      <c r="W21" s="428">
        <f t="shared" si="2"/>
        <v>0</v>
      </c>
      <c r="X21" s="428">
        <f t="shared" si="2"/>
        <v>0</v>
      </c>
      <c r="Y21" s="428">
        <f t="shared" si="2"/>
        <v>0</v>
      </c>
      <c r="Z21" s="428">
        <f t="shared" si="2"/>
        <v>6136363.6363636358</v>
      </c>
      <c r="AA21" s="428">
        <f t="shared" si="2"/>
        <v>0</v>
      </c>
      <c r="AB21" s="428">
        <f t="shared" si="2"/>
        <v>0</v>
      </c>
      <c r="AC21" s="428">
        <f t="shared" si="2"/>
        <v>0</v>
      </c>
      <c r="AD21" s="428">
        <f t="shared" si="2"/>
        <v>0</v>
      </c>
      <c r="AE21" s="428"/>
      <c r="AF21" s="429"/>
      <c r="AG21" s="428">
        <f t="shared" ref="AG21:AK21" si="3">SUM(AG22:AG25)</f>
        <v>0</v>
      </c>
      <c r="AH21" s="428">
        <f t="shared" si="3"/>
        <v>0</v>
      </c>
      <c r="AI21" s="428">
        <f t="shared" si="3"/>
        <v>3315</v>
      </c>
      <c r="AJ21" s="428">
        <f t="shared" si="3"/>
        <v>6976363.6363636358</v>
      </c>
      <c r="AK21" s="428">
        <f t="shared" si="3"/>
        <v>1057</v>
      </c>
      <c r="AL21" s="427"/>
      <c r="AM21" s="427"/>
      <c r="AN21" s="427"/>
      <c r="AO21" s="427"/>
      <c r="AP21" s="427"/>
      <c r="AQ21" s="427"/>
      <c r="AR21" s="427"/>
      <c r="AS21" s="427"/>
      <c r="AT21" s="427"/>
      <c r="AU21" s="427"/>
      <c r="AV21" s="427"/>
      <c r="AW21" s="427"/>
      <c r="AX21" s="427"/>
      <c r="AY21" s="427"/>
    </row>
    <row r="22" spans="1:51" ht="180" x14ac:dyDescent="0.25">
      <c r="A22" s="12"/>
      <c r="B22" s="12"/>
      <c r="C22" s="12"/>
      <c r="D22" s="12"/>
      <c r="E22" s="12"/>
      <c r="F22" s="12"/>
      <c r="G22" s="12"/>
      <c r="H22" s="12"/>
      <c r="I22" s="12"/>
      <c r="J22" s="12"/>
      <c r="K22" s="12"/>
      <c r="L22" s="40"/>
      <c r="M22" s="61"/>
      <c r="N22" s="61"/>
      <c r="O22" s="61"/>
      <c r="P22" s="11"/>
      <c r="Q22" s="11">
        <v>840000</v>
      </c>
      <c r="R22" s="61"/>
      <c r="S22" s="61"/>
      <c r="T22" s="61"/>
      <c r="U22" s="61"/>
      <c r="V22" s="61"/>
      <c r="W22" s="61"/>
      <c r="X22" s="61"/>
      <c r="Y22" s="61"/>
      <c r="Z22" s="11">
        <f>+AJ22-840000</f>
        <v>5580000</v>
      </c>
      <c r="AA22" s="61"/>
      <c r="AB22" s="61"/>
      <c r="AC22" s="61"/>
      <c r="AD22" s="61"/>
      <c r="AE22" s="55" t="s">
        <v>1687</v>
      </c>
      <c r="AF22" s="441" t="s">
        <v>1688</v>
      </c>
      <c r="AG22" s="55" t="s">
        <v>1689</v>
      </c>
      <c r="AH22" s="55" t="s">
        <v>1690</v>
      </c>
      <c r="AI22" s="437">
        <v>3000</v>
      </c>
      <c r="AJ22" s="437">
        <v>6420000</v>
      </c>
      <c r="AK22" s="442">
        <v>1000</v>
      </c>
      <c r="AL22" s="61" t="s">
        <v>398</v>
      </c>
      <c r="AM22" s="61" t="s">
        <v>398</v>
      </c>
      <c r="AN22" s="61" t="s">
        <v>398</v>
      </c>
      <c r="AO22" s="61" t="s">
        <v>398</v>
      </c>
      <c r="AP22" s="61" t="s">
        <v>398</v>
      </c>
      <c r="AQ22" s="61" t="s">
        <v>398</v>
      </c>
      <c r="AR22" s="61" t="s">
        <v>398</v>
      </c>
      <c r="AS22" s="61" t="s">
        <v>398</v>
      </c>
      <c r="AT22" s="61" t="s">
        <v>398</v>
      </c>
      <c r="AU22" s="61" t="s">
        <v>398</v>
      </c>
      <c r="AV22" s="61" t="s">
        <v>398</v>
      </c>
      <c r="AW22" s="61" t="s">
        <v>398</v>
      </c>
      <c r="AX22" s="55" t="s">
        <v>1670</v>
      </c>
      <c r="AY22" s="61"/>
    </row>
    <row r="23" spans="1:51" ht="240" x14ac:dyDescent="0.25">
      <c r="A23" s="12"/>
      <c r="B23" s="12"/>
      <c r="C23" s="12"/>
      <c r="D23" s="12"/>
      <c r="E23" s="12"/>
      <c r="F23" s="12"/>
      <c r="G23" s="12"/>
      <c r="H23" s="12"/>
      <c r="I23" s="12"/>
      <c r="J23" s="12"/>
      <c r="K23" s="12"/>
      <c r="L23" s="40"/>
      <c r="M23" s="61"/>
      <c r="N23" s="61"/>
      <c r="O23" s="61"/>
      <c r="P23" s="11"/>
      <c r="Q23" s="61"/>
      <c r="R23" s="61"/>
      <c r="S23" s="61"/>
      <c r="T23" s="61"/>
      <c r="U23" s="61"/>
      <c r="V23" s="61"/>
      <c r="W23" s="61"/>
      <c r="X23" s="61"/>
      <c r="Y23" s="61"/>
      <c r="Z23" s="11">
        <f t="shared" ref="Z23:Z24" si="4">+AJ23</f>
        <v>270000</v>
      </c>
      <c r="AA23" s="61"/>
      <c r="AB23" s="61"/>
      <c r="AC23" s="61"/>
      <c r="AD23" s="61"/>
      <c r="AE23" s="55" t="s">
        <v>1691</v>
      </c>
      <c r="AF23" s="443" t="s">
        <v>1692</v>
      </c>
      <c r="AG23" s="55" t="s">
        <v>1693</v>
      </c>
      <c r="AH23" s="55" t="s">
        <v>1694</v>
      </c>
      <c r="AI23" s="437">
        <v>150</v>
      </c>
      <c r="AJ23" s="437">
        <v>270000</v>
      </c>
      <c r="AK23" s="442">
        <v>27</v>
      </c>
      <c r="AL23" s="61" t="s">
        <v>398</v>
      </c>
      <c r="AM23" s="61" t="s">
        <v>398</v>
      </c>
      <c r="AN23" s="61" t="s">
        <v>398</v>
      </c>
      <c r="AO23" s="61" t="s">
        <v>398</v>
      </c>
      <c r="AP23" s="61"/>
      <c r="AQ23" s="61"/>
      <c r="AR23" s="61"/>
      <c r="AS23" s="61"/>
      <c r="AT23" s="61"/>
      <c r="AU23" s="61"/>
      <c r="AV23" s="61"/>
      <c r="AW23" s="61"/>
      <c r="AX23" s="55" t="s">
        <v>1670</v>
      </c>
      <c r="AY23" s="61"/>
    </row>
    <row r="24" spans="1:51" ht="225" x14ac:dyDescent="0.25">
      <c r="A24" s="12"/>
      <c r="B24" s="12"/>
      <c r="C24" s="12"/>
      <c r="D24" s="12"/>
      <c r="E24" s="12"/>
      <c r="F24" s="12"/>
      <c r="G24" s="12"/>
      <c r="H24" s="12"/>
      <c r="I24" s="12"/>
      <c r="J24" s="12"/>
      <c r="K24" s="12"/>
      <c r="L24" s="40"/>
      <c r="M24" s="61"/>
      <c r="N24" s="61"/>
      <c r="O24" s="61"/>
      <c r="P24" s="11"/>
      <c r="Q24" s="61"/>
      <c r="R24" s="61"/>
      <c r="S24" s="61"/>
      <c r="T24" s="61"/>
      <c r="U24" s="61"/>
      <c r="V24" s="61"/>
      <c r="W24" s="61"/>
      <c r="X24" s="61"/>
      <c r="Y24" s="61"/>
      <c r="Z24" s="11">
        <f t="shared" si="4"/>
        <v>286363.636363636</v>
      </c>
      <c r="AA24" s="61"/>
      <c r="AB24" s="61"/>
      <c r="AC24" s="61"/>
      <c r="AD24" s="61"/>
      <c r="AE24" s="55" t="s">
        <v>1695</v>
      </c>
      <c r="AF24" s="443" t="s">
        <v>1696</v>
      </c>
      <c r="AG24" s="55" t="s">
        <v>1697</v>
      </c>
      <c r="AH24" s="55" t="s">
        <v>227</v>
      </c>
      <c r="AI24" s="437">
        <v>165</v>
      </c>
      <c r="AJ24" s="437">
        <v>286363.636363636</v>
      </c>
      <c r="AK24" s="442">
        <v>30</v>
      </c>
      <c r="AL24" s="61" t="s">
        <v>398</v>
      </c>
      <c r="AM24" s="61" t="s">
        <v>398</v>
      </c>
      <c r="AN24" s="61" t="s">
        <v>398</v>
      </c>
      <c r="AO24" s="61" t="s">
        <v>398</v>
      </c>
      <c r="AP24" s="61"/>
      <c r="AQ24" s="61"/>
      <c r="AR24" s="61"/>
      <c r="AS24" s="61"/>
      <c r="AT24" s="61"/>
      <c r="AU24" s="61"/>
      <c r="AV24" s="61"/>
      <c r="AW24" s="61"/>
      <c r="AX24" s="55" t="s">
        <v>1670</v>
      </c>
      <c r="AY24" s="61"/>
    </row>
    <row r="25" spans="1:51" x14ac:dyDescent="0.25">
      <c r="A25" s="12"/>
      <c r="B25" s="12"/>
      <c r="C25" s="12"/>
      <c r="D25" s="12"/>
      <c r="E25" s="12"/>
      <c r="F25" s="12"/>
      <c r="G25" s="12"/>
      <c r="H25" s="12"/>
      <c r="I25" s="12"/>
      <c r="J25" s="12"/>
      <c r="K25" s="12"/>
      <c r="L25" s="40"/>
      <c r="M25" s="61"/>
      <c r="N25" s="61"/>
      <c r="O25" s="61"/>
      <c r="P25" s="11"/>
      <c r="Q25" s="61"/>
      <c r="R25" s="61"/>
      <c r="S25" s="61"/>
      <c r="T25" s="61"/>
      <c r="U25" s="61"/>
      <c r="V25" s="61"/>
      <c r="W25" s="61"/>
      <c r="X25" s="61"/>
      <c r="Y25" s="61"/>
      <c r="Z25" s="61"/>
      <c r="AA25" s="61"/>
      <c r="AB25" s="61"/>
      <c r="AC25" s="61"/>
      <c r="AD25" s="61"/>
      <c r="AE25" s="55"/>
      <c r="AF25" s="443"/>
      <c r="AG25" s="61"/>
      <c r="AH25" s="61"/>
      <c r="AI25" s="61"/>
      <c r="AJ25" s="61"/>
      <c r="AK25" s="444"/>
      <c r="AL25" s="61"/>
      <c r="AM25" s="61"/>
      <c r="AN25" s="61"/>
      <c r="AO25" s="61"/>
      <c r="AP25" s="61"/>
      <c r="AQ25" s="61"/>
      <c r="AR25" s="61"/>
      <c r="AS25" s="61"/>
      <c r="AT25" s="61"/>
      <c r="AU25" s="61"/>
      <c r="AV25" s="61"/>
      <c r="AW25" s="61"/>
      <c r="AX25" s="61"/>
      <c r="AY25" s="61"/>
    </row>
    <row r="26" spans="1:51" ht="120" x14ac:dyDescent="0.25">
      <c r="A26" s="445" t="s">
        <v>53</v>
      </c>
      <c r="B26" s="445" t="s">
        <v>1659</v>
      </c>
      <c r="C26" s="445" t="s">
        <v>1698</v>
      </c>
      <c r="D26" s="445" t="s">
        <v>1699</v>
      </c>
      <c r="E26" s="445">
        <v>0</v>
      </c>
      <c r="F26" s="445" t="s">
        <v>1662</v>
      </c>
      <c r="G26" s="445"/>
      <c r="H26" s="445" t="s">
        <v>1698</v>
      </c>
      <c r="I26" s="445" t="s">
        <v>1699</v>
      </c>
      <c r="J26" s="445">
        <v>1</v>
      </c>
      <c r="K26" s="445" t="s">
        <v>61</v>
      </c>
      <c r="L26" s="446">
        <v>100</v>
      </c>
      <c r="M26" s="447">
        <v>1</v>
      </c>
      <c r="N26" s="448" t="s">
        <v>1699</v>
      </c>
      <c r="O26" s="449">
        <v>0.5</v>
      </c>
      <c r="P26" s="450">
        <f>Q26+R26+S26+T26+U26+V26+W26+X26+Y26+Z26+AA26+AB26+AC26+AD26</f>
        <v>1250000</v>
      </c>
      <c r="Q26" s="450">
        <f t="shared" ref="Q26:AD26" si="5">SUM(Q27:Q28)</f>
        <v>1250000</v>
      </c>
      <c r="R26" s="451">
        <f t="shared" si="5"/>
        <v>0</v>
      </c>
      <c r="S26" s="451">
        <f t="shared" si="5"/>
        <v>0</v>
      </c>
      <c r="T26" s="451">
        <f t="shared" si="5"/>
        <v>0</v>
      </c>
      <c r="U26" s="451">
        <f t="shared" si="5"/>
        <v>0</v>
      </c>
      <c r="V26" s="451">
        <f t="shared" si="5"/>
        <v>0</v>
      </c>
      <c r="W26" s="451">
        <f t="shared" si="5"/>
        <v>0</v>
      </c>
      <c r="X26" s="451">
        <f t="shared" si="5"/>
        <v>0</v>
      </c>
      <c r="Y26" s="451">
        <f t="shared" si="5"/>
        <v>0</v>
      </c>
      <c r="Z26" s="451">
        <f t="shared" si="5"/>
        <v>0</v>
      </c>
      <c r="AA26" s="451">
        <f t="shared" si="5"/>
        <v>0</v>
      </c>
      <c r="AB26" s="451">
        <f t="shared" si="5"/>
        <v>0</v>
      </c>
      <c r="AC26" s="451">
        <f t="shared" si="5"/>
        <v>0</v>
      </c>
      <c r="AD26" s="451">
        <f t="shared" si="5"/>
        <v>0</v>
      </c>
      <c r="AE26" s="451"/>
      <c r="AF26" s="452"/>
      <c r="AG26" s="451">
        <f t="shared" ref="AG26:AK26" si="6">SUM(AG27:AG28)</f>
        <v>0</v>
      </c>
      <c r="AH26" s="451">
        <f t="shared" si="6"/>
        <v>0</v>
      </c>
      <c r="AI26" s="451">
        <f t="shared" si="6"/>
        <v>250</v>
      </c>
      <c r="AJ26" s="450">
        <f t="shared" si="6"/>
        <v>1250000</v>
      </c>
      <c r="AK26" s="453">
        <f t="shared" si="6"/>
        <v>0.25</v>
      </c>
      <c r="AL26" s="451"/>
      <c r="AM26" s="451"/>
      <c r="AN26" s="451"/>
      <c r="AO26" s="451"/>
      <c r="AP26" s="451"/>
      <c r="AQ26" s="451"/>
      <c r="AR26" s="451"/>
      <c r="AS26" s="451"/>
      <c r="AT26" s="451"/>
      <c r="AU26" s="451"/>
      <c r="AV26" s="451"/>
      <c r="AW26" s="451"/>
      <c r="AX26" s="451"/>
      <c r="AY26" s="451"/>
    </row>
    <row r="27" spans="1:51" ht="105" x14ac:dyDescent="0.25">
      <c r="A27" s="12"/>
      <c r="B27" s="12"/>
      <c r="C27" s="12"/>
      <c r="D27" s="12"/>
      <c r="E27" s="12"/>
      <c r="F27" s="12"/>
      <c r="G27" s="12"/>
      <c r="H27" s="12"/>
      <c r="I27" s="12"/>
      <c r="J27" s="12"/>
      <c r="K27" s="12"/>
      <c r="L27" s="40"/>
      <c r="M27" s="41"/>
      <c r="N27" s="61"/>
      <c r="O27" s="61"/>
      <c r="P27" s="11"/>
      <c r="Q27" s="437">
        <v>1250000</v>
      </c>
      <c r="R27" s="61"/>
      <c r="S27" s="61"/>
      <c r="T27" s="61"/>
      <c r="U27" s="61"/>
      <c r="V27" s="61"/>
      <c r="W27" s="61"/>
      <c r="X27" s="61"/>
      <c r="Y27" s="61"/>
      <c r="Z27" s="61"/>
      <c r="AA27" s="61"/>
      <c r="AB27" s="61"/>
      <c r="AC27" s="61"/>
      <c r="AD27" s="61"/>
      <c r="AE27" s="12" t="s">
        <v>1700</v>
      </c>
      <c r="AF27" s="443"/>
      <c r="AG27" s="61" t="s">
        <v>1679</v>
      </c>
      <c r="AH27" s="61" t="s">
        <v>530</v>
      </c>
      <c r="AI27" s="61">
        <v>250</v>
      </c>
      <c r="AJ27" s="437">
        <v>1250000</v>
      </c>
      <c r="AK27" s="444">
        <v>0.25</v>
      </c>
      <c r="AL27" s="61" t="s">
        <v>398</v>
      </c>
      <c r="AM27" s="61" t="s">
        <v>398</v>
      </c>
      <c r="AN27" s="61" t="s">
        <v>398</v>
      </c>
      <c r="AO27" s="61" t="s">
        <v>398</v>
      </c>
      <c r="AP27" s="61" t="s">
        <v>398</v>
      </c>
      <c r="AQ27" s="61" t="s">
        <v>398</v>
      </c>
      <c r="AR27" s="61" t="s">
        <v>398</v>
      </c>
      <c r="AS27" s="61" t="s">
        <v>398</v>
      </c>
      <c r="AT27" s="61" t="s">
        <v>398</v>
      </c>
      <c r="AU27" s="61" t="s">
        <v>398</v>
      </c>
      <c r="AV27" s="61" t="s">
        <v>398</v>
      </c>
      <c r="AW27" s="61" t="s">
        <v>398</v>
      </c>
      <c r="AX27" s="55" t="s">
        <v>1670</v>
      </c>
      <c r="AY27" s="55" t="s">
        <v>1701</v>
      </c>
    </row>
    <row r="28" spans="1:51" x14ac:dyDescent="0.25">
      <c r="A28" s="12"/>
      <c r="B28" s="12"/>
      <c r="C28" s="12"/>
      <c r="D28" s="12"/>
      <c r="E28" s="12"/>
      <c r="F28" s="12"/>
      <c r="G28" s="12"/>
      <c r="H28" s="12"/>
      <c r="I28" s="12"/>
      <c r="J28" s="12"/>
      <c r="K28" s="12"/>
      <c r="L28" s="40"/>
      <c r="M28" s="41"/>
      <c r="N28" s="61"/>
      <c r="O28" s="61"/>
      <c r="P28" s="11"/>
      <c r="Q28" s="61"/>
      <c r="R28" s="61"/>
      <c r="S28" s="61"/>
      <c r="T28" s="61"/>
      <c r="U28" s="61"/>
      <c r="V28" s="61"/>
      <c r="W28" s="61"/>
      <c r="X28" s="61"/>
      <c r="Y28" s="61"/>
      <c r="Z28" s="61"/>
      <c r="AA28" s="61"/>
      <c r="AB28" s="61"/>
      <c r="AC28" s="61"/>
      <c r="AD28" s="61"/>
      <c r="AE28" s="61"/>
      <c r="AF28" s="443"/>
      <c r="AG28" s="61"/>
      <c r="AH28" s="61"/>
      <c r="AI28" s="61"/>
      <c r="AJ28" s="61"/>
      <c r="AK28" s="444"/>
      <c r="AL28" s="61"/>
      <c r="AM28" s="61"/>
      <c r="AN28" s="61"/>
      <c r="AO28" s="61"/>
      <c r="AP28" s="61"/>
      <c r="AQ28" s="61"/>
      <c r="AR28" s="61"/>
      <c r="AS28" s="61"/>
      <c r="AT28" s="61"/>
      <c r="AU28" s="61"/>
      <c r="AV28" s="61"/>
      <c r="AW28" s="61"/>
      <c r="AX28" s="61"/>
      <c r="AY28" s="61"/>
    </row>
    <row r="29" spans="1:51" ht="120" x14ac:dyDescent="0.25">
      <c r="A29" s="424" t="s">
        <v>362</v>
      </c>
      <c r="B29" s="424" t="s">
        <v>1702</v>
      </c>
      <c r="C29" s="424" t="s">
        <v>1703</v>
      </c>
      <c r="D29" s="424" t="s">
        <v>1704</v>
      </c>
      <c r="E29" s="424">
        <v>0.91</v>
      </c>
      <c r="F29" s="424" t="s">
        <v>1705</v>
      </c>
      <c r="G29" s="424" t="s">
        <v>1706</v>
      </c>
      <c r="H29" s="425" t="s">
        <v>1707</v>
      </c>
      <c r="I29" s="425" t="s">
        <v>1708</v>
      </c>
      <c r="J29" s="425">
        <v>238875</v>
      </c>
      <c r="K29" s="425" t="s">
        <v>1686</v>
      </c>
      <c r="L29" s="426">
        <v>5000</v>
      </c>
      <c r="M29" s="427">
        <v>1650</v>
      </c>
      <c r="N29" s="425" t="s">
        <v>1708</v>
      </c>
      <c r="O29" s="428">
        <v>923</v>
      </c>
      <c r="P29" s="428">
        <f>Q29+R29+S29+T29+U29+V29+W29+X29+Y29+Z29+AA29+AB29+AC29+AD29</f>
        <v>44244348.001645327</v>
      </c>
      <c r="Q29" s="428">
        <f t="shared" ref="Q29:AD29" si="7">SUM(Q30:Q44)</f>
        <v>5192384.4286453249</v>
      </c>
      <c r="R29" s="428">
        <f t="shared" si="7"/>
        <v>0</v>
      </c>
      <c r="S29" s="428">
        <f t="shared" si="7"/>
        <v>0</v>
      </c>
      <c r="T29" s="428">
        <f t="shared" si="7"/>
        <v>0</v>
      </c>
      <c r="U29" s="428">
        <f t="shared" si="7"/>
        <v>0</v>
      </c>
      <c r="V29" s="428">
        <f t="shared" si="7"/>
        <v>0</v>
      </c>
      <c r="W29" s="428">
        <f t="shared" si="7"/>
        <v>0</v>
      </c>
      <c r="X29" s="428">
        <f t="shared" si="7"/>
        <v>0</v>
      </c>
      <c r="Y29" s="428">
        <f t="shared" si="7"/>
        <v>0</v>
      </c>
      <c r="Z29" s="428">
        <f t="shared" si="7"/>
        <v>39051963.572999999</v>
      </c>
      <c r="AA29" s="428">
        <f t="shared" si="7"/>
        <v>0</v>
      </c>
      <c r="AB29" s="428">
        <f t="shared" si="7"/>
        <v>0</v>
      </c>
      <c r="AC29" s="428">
        <f t="shared" si="7"/>
        <v>0</v>
      </c>
      <c r="AD29" s="428">
        <f t="shared" si="7"/>
        <v>0</v>
      </c>
      <c r="AE29" s="428"/>
      <c r="AF29" s="429"/>
      <c r="AG29" s="428">
        <f t="shared" ref="AG29:AK29" si="8">SUM(AG30:AG44)</f>
        <v>0</v>
      </c>
      <c r="AH29" s="428">
        <f t="shared" si="8"/>
        <v>0</v>
      </c>
      <c r="AI29" s="428">
        <f t="shared" si="8"/>
        <v>37160</v>
      </c>
      <c r="AJ29" s="428">
        <f t="shared" si="8"/>
        <v>44244348.001645334</v>
      </c>
      <c r="AK29" s="428">
        <f t="shared" si="8"/>
        <v>7432</v>
      </c>
      <c r="AL29" s="427"/>
      <c r="AM29" s="427"/>
      <c r="AN29" s="427"/>
      <c r="AO29" s="427"/>
      <c r="AP29" s="427"/>
      <c r="AQ29" s="427"/>
      <c r="AR29" s="427"/>
      <c r="AS29" s="427"/>
      <c r="AT29" s="427"/>
      <c r="AU29" s="427"/>
      <c r="AV29" s="427"/>
      <c r="AW29" s="427"/>
      <c r="AX29" s="427"/>
      <c r="AY29" s="427"/>
    </row>
    <row r="30" spans="1:51" ht="270" x14ac:dyDescent="0.25">
      <c r="A30" s="12"/>
      <c r="B30" s="12"/>
      <c r="C30" s="12"/>
      <c r="D30" s="12"/>
      <c r="E30" s="12"/>
      <c r="F30" s="42"/>
      <c r="G30" s="12"/>
      <c r="H30" s="12"/>
      <c r="I30" s="12"/>
      <c r="J30" s="12"/>
      <c r="K30" s="12"/>
      <c r="L30" s="40"/>
      <c r="M30" s="61"/>
      <c r="N30" s="61"/>
      <c r="O30" s="61"/>
      <c r="P30" s="11"/>
      <c r="Q30" s="437">
        <v>442725.52</v>
      </c>
      <c r="R30" s="437"/>
      <c r="S30" s="437"/>
      <c r="T30" s="437"/>
      <c r="U30" s="437"/>
      <c r="V30" s="437"/>
      <c r="W30" s="437"/>
      <c r="X30" s="437"/>
      <c r="Y30" s="437"/>
      <c r="Z30" s="437"/>
      <c r="AA30" s="437"/>
      <c r="AB30" s="437"/>
      <c r="AC30" s="437"/>
      <c r="AD30" s="437"/>
      <c r="AE30" s="55" t="s">
        <v>1709</v>
      </c>
      <c r="AF30" s="443" t="s">
        <v>1710</v>
      </c>
      <c r="AG30" s="61" t="s">
        <v>1711</v>
      </c>
      <c r="AH30" s="61" t="s">
        <v>1712</v>
      </c>
      <c r="AI30" s="61">
        <v>105</v>
      </c>
      <c r="AJ30" s="437">
        <v>442725.52</v>
      </c>
      <c r="AK30" s="444">
        <v>21</v>
      </c>
      <c r="AL30" s="61" t="s">
        <v>398</v>
      </c>
      <c r="AM30" s="61" t="s">
        <v>398</v>
      </c>
      <c r="AN30" s="61" t="s">
        <v>398</v>
      </c>
      <c r="AO30" s="61"/>
      <c r="AP30" s="61"/>
      <c r="AQ30" s="61"/>
      <c r="AR30" s="61"/>
      <c r="AS30" s="61"/>
      <c r="AT30" s="61"/>
      <c r="AU30" s="61"/>
      <c r="AV30" s="61"/>
      <c r="AW30" s="61"/>
      <c r="AX30" s="55" t="s">
        <v>1713</v>
      </c>
      <c r="AY30" s="55"/>
    </row>
    <row r="31" spans="1:51" ht="300" x14ac:dyDescent="0.25">
      <c r="A31" s="12"/>
      <c r="B31" s="12"/>
      <c r="C31" s="12"/>
      <c r="D31" s="12"/>
      <c r="E31" s="12"/>
      <c r="F31" s="42"/>
      <c r="G31" s="12"/>
      <c r="H31" s="12"/>
      <c r="I31" s="12"/>
      <c r="J31" s="12"/>
      <c r="K31" s="12"/>
      <c r="L31" s="40"/>
      <c r="M31" s="61"/>
      <c r="N31" s="61"/>
      <c r="O31" s="61"/>
      <c r="P31" s="11"/>
      <c r="Q31" s="437">
        <v>594173.75141860498</v>
      </c>
      <c r="R31" s="437"/>
      <c r="S31" s="437"/>
      <c r="T31" s="437"/>
      <c r="U31" s="437"/>
      <c r="V31" s="437"/>
      <c r="W31" s="437"/>
      <c r="X31" s="437"/>
      <c r="Y31" s="437"/>
      <c r="Z31" s="437"/>
      <c r="AA31" s="437"/>
      <c r="AB31" s="437"/>
      <c r="AC31" s="437"/>
      <c r="AD31" s="437"/>
      <c r="AE31" s="55" t="s">
        <v>1714</v>
      </c>
      <c r="AF31" s="443" t="s">
        <v>1715</v>
      </c>
      <c r="AG31" s="61" t="s">
        <v>1693</v>
      </c>
      <c r="AH31" s="61" t="s">
        <v>1716</v>
      </c>
      <c r="AI31" s="61">
        <v>110</v>
      </c>
      <c r="AJ31" s="437">
        <v>594173.75141860498</v>
      </c>
      <c r="AK31" s="444">
        <v>22</v>
      </c>
      <c r="AL31" s="61" t="s">
        <v>398</v>
      </c>
      <c r="AM31" s="61" t="s">
        <v>398</v>
      </c>
      <c r="AN31" s="61" t="s">
        <v>398</v>
      </c>
      <c r="AO31" s="61"/>
      <c r="AP31" s="61"/>
      <c r="AQ31" s="61"/>
      <c r="AR31" s="61"/>
      <c r="AS31" s="61"/>
      <c r="AT31" s="61"/>
      <c r="AU31" s="61"/>
      <c r="AV31" s="61"/>
      <c r="AW31" s="61"/>
      <c r="AX31" s="55" t="s">
        <v>1713</v>
      </c>
      <c r="AY31" s="55"/>
    </row>
    <row r="32" spans="1:51" ht="120" x14ac:dyDescent="0.25">
      <c r="A32" s="12"/>
      <c r="B32" s="12"/>
      <c r="C32" s="12"/>
      <c r="D32" s="12"/>
      <c r="E32" s="12"/>
      <c r="F32" s="42"/>
      <c r="G32" s="12"/>
      <c r="H32" s="12"/>
      <c r="I32" s="12"/>
      <c r="J32" s="12"/>
      <c r="K32" s="12"/>
      <c r="L32" s="40"/>
      <c r="M32" s="61"/>
      <c r="N32" s="61"/>
      <c r="O32" s="61"/>
      <c r="P32" s="11"/>
      <c r="Q32" s="437">
        <v>786857.28268085094</v>
      </c>
      <c r="R32" s="437"/>
      <c r="S32" s="437"/>
      <c r="T32" s="437"/>
      <c r="U32" s="437"/>
      <c r="V32" s="437"/>
      <c r="W32" s="437"/>
      <c r="X32" s="437"/>
      <c r="Y32" s="437"/>
      <c r="Z32" s="437"/>
      <c r="AA32" s="437"/>
      <c r="AB32" s="437"/>
      <c r="AC32" s="437"/>
      <c r="AD32" s="437"/>
      <c r="AE32" s="55" t="s">
        <v>1717</v>
      </c>
      <c r="AF32" s="443" t="s">
        <v>1718</v>
      </c>
      <c r="AG32" s="61" t="s">
        <v>1719</v>
      </c>
      <c r="AH32" s="61" t="s">
        <v>1716</v>
      </c>
      <c r="AI32" s="61">
        <v>65</v>
      </c>
      <c r="AJ32" s="437">
        <v>786857.28268085094</v>
      </c>
      <c r="AK32" s="444">
        <v>13</v>
      </c>
      <c r="AL32" s="61" t="s">
        <v>398</v>
      </c>
      <c r="AM32" s="61" t="s">
        <v>398</v>
      </c>
      <c r="AN32" s="61" t="s">
        <v>398</v>
      </c>
      <c r="AO32" s="61"/>
      <c r="AP32" s="61"/>
      <c r="AQ32" s="61"/>
      <c r="AR32" s="61"/>
      <c r="AS32" s="61"/>
      <c r="AT32" s="61"/>
      <c r="AU32" s="61"/>
      <c r="AV32" s="61"/>
      <c r="AW32" s="61"/>
      <c r="AX32" s="55" t="s">
        <v>1713</v>
      </c>
      <c r="AY32" s="55"/>
    </row>
    <row r="33" spans="1:51" ht="90" x14ac:dyDescent="0.25">
      <c r="A33" s="12"/>
      <c r="B33" s="12"/>
      <c r="C33" s="12"/>
      <c r="D33" s="12"/>
      <c r="E33" s="12"/>
      <c r="F33" s="42"/>
      <c r="G33" s="12"/>
      <c r="H33" s="12"/>
      <c r="I33" s="12"/>
      <c r="J33" s="12"/>
      <c r="K33" s="12"/>
      <c r="L33" s="40"/>
      <c r="M33" s="61"/>
      <c r="N33" s="61"/>
      <c r="O33" s="61"/>
      <c r="P33" s="11"/>
      <c r="Q33" s="437">
        <v>227000</v>
      </c>
      <c r="R33" s="437"/>
      <c r="S33" s="437"/>
      <c r="T33" s="437"/>
      <c r="U33" s="437"/>
      <c r="V33" s="437"/>
      <c r="W33" s="437"/>
      <c r="X33" s="437"/>
      <c r="Y33" s="437"/>
      <c r="Z33" s="437"/>
      <c r="AA33" s="437"/>
      <c r="AB33" s="437"/>
      <c r="AC33" s="437"/>
      <c r="AD33" s="437"/>
      <c r="AE33" s="55" t="s">
        <v>1720</v>
      </c>
      <c r="AF33" s="443"/>
      <c r="AG33" s="61" t="s">
        <v>1719</v>
      </c>
      <c r="AH33" s="61" t="s">
        <v>1716</v>
      </c>
      <c r="AI33" s="61">
        <v>95</v>
      </c>
      <c r="AJ33" s="437">
        <v>227000</v>
      </c>
      <c r="AK33" s="444">
        <v>19</v>
      </c>
      <c r="AL33" s="61"/>
      <c r="AM33" s="61"/>
      <c r="AN33" s="61" t="s">
        <v>398</v>
      </c>
      <c r="AO33" s="61" t="s">
        <v>398</v>
      </c>
      <c r="AP33" s="61" t="s">
        <v>398</v>
      </c>
      <c r="AQ33" s="61"/>
      <c r="AR33" s="61"/>
      <c r="AS33" s="61"/>
      <c r="AT33" s="61"/>
      <c r="AU33" s="61"/>
      <c r="AV33" s="61"/>
      <c r="AW33" s="61"/>
      <c r="AX33" s="55" t="s">
        <v>1713</v>
      </c>
      <c r="AY33" s="55"/>
    </row>
    <row r="34" spans="1:51" ht="105" x14ac:dyDescent="0.25">
      <c r="A34" s="12"/>
      <c r="B34" s="12"/>
      <c r="C34" s="12"/>
      <c r="D34" s="12"/>
      <c r="E34" s="12"/>
      <c r="F34" s="42"/>
      <c r="G34" s="12"/>
      <c r="H34" s="12"/>
      <c r="I34" s="12"/>
      <c r="J34" s="12"/>
      <c r="K34" s="12"/>
      <c r="L34" s="40"/>
      <c r="M34" s="61"/>
      <c r="N34" s="61"/>
      <c r="O34" s="61"/>
      <c r="P34" s="11"/>
      <c r="Q34" s="437">
        <v>316644.689166667</v>
      </c>
      <c r="R34" s="437"/>
      <c r="S34" s="437"/>
      <c r="T34" s="437"/>
      <c r="U34" s="437"/>
      <c r="V34" s="437"/>
      <c r="W34" s="437"/>
      <c r="X34" s="437"/>
      <c r="Y34" s="437"/>
      <c r="Z34" s="437"/>
      <c r="AA34" s="437"/>
      <c r="AB34" s="437"/>
      <c r="AC34" s="437"/>
      <c r="AD34" s="437"/>
      <c r="AE34" s="55" t="s">
        <v>1721</v>
      </c>
      <c r="AF34" s="443" t="s">
        <v>1722</v>
      </c>
      <c r="AG34" s="61" t="s">
        <v>1723</v>
      </c>
      <c r="AH34" s="61" t="s">
        <v>1724</v>
      </c>
      <c r="AI34" s="61">
        <v>20</v>
      </c>
      <c r="AJ34" s="437">
        <v>316644.689166667</v>
      </c>
      <c r="AK34" s="444">
        <v>4</v>
      </c>
      <c r="AL34" s="61" t="s">
        <v>398</v>
      </c>
      <c r="AM34" s="61" t="s">
        <v>398</v>
      </c>
      <c r="AN34" s="61"/>
      <c r="AO34" s="61"/>
      <c r="AP34" s="61"/>
      <c r="AQ34" s="61"/>
      <c r="AR34" s="61"/>
      <c r="AS34" s="61"/>
      <c r="AT34" s="61"/>
      <c r="AU34" s="61"/>
      <c r="AV34" s="61"/>
      <c r="AW34" s="61"/>
      <c r="AX34" s="55" t="s">
        <v>1713</v>
      </c>
      <c r="AY34" s="55"/>
    </row>
    <row r="35" spans="1:51" ht="90" x14ac:dyDescent="0.25">
      <c r="A35" s="12"/>
      <c r="B35" s="12"/>
      <c r="C35" s="12"/>
      <c r="D35" s="12"/>
      <c r="E35" s="12"/>
      <c r="F35" s="42"/>
      <c r="G35" s="12"/>
      <c r="H35" s="12"/>
      <c r="I35" s="12"/>
      <c r="J35" s="12"/>
      <c r="K35" s="12"/>
      <c r="L35" s="40"/>
      <c r="M35" s="61"/>
      <c r="N35" s="61"/>
      <c r="O35" s="61"/>
      <c r="P35" s="11"/>
      <c r="Q35" s="437">
        <v>292299.25046153803</v>
      </c>
      <c r="R35" s="437"/>
      <c r="S35" s="437"/>
      <c r="T35" s="437"/>
      <c r="U35" s="437"/>
      <c r="V35" s="437"/>
      <c r="W35" s="437"/>
      <c r="X35" s="437"/>
      <c r="Y35" s="437"/>
      <c r="Z35" s="437"/>
      <c r="AA35" s="437"/>
      <c r="AB35" s="437"/>
      <c r="AC35" s="437"/>
      <c r="AD35" s="437"/>
      <c r="AE35" s="55" t="s">
        <v>1725</v>
      </c>
      <c r="AF35" s="443" t="s">
        <v>1726</v>
      </c>
      <c r="AG35" s="61" t="s">
        <v>1681</v>
      </c>
      <c r="AH35" s="61" t="s">
        <v>1727</v>
      </c>
      <c r="AI35" s="61">
        <v>35</v>
      </c>
      <c r="AJ35" s="437">
        <v>292299.25046153803</v>
      </c>
      <c r="AK35" s="444">
        <v>7</v>
      </c>
      <c r="AL35" s="61" t="s">
        <v>398</v>
      </c>
      <c r="AM35" s="61" t="s">
        <v>398</v>
      </c>
      <c r="AN35" s="61"/>
      <c r="AO35" s="61"/>
      <c r="AP35" s="61"/>
      <c r="AQ35" s="61"/>
      <c r="AR35" s="61"/>
      <c r="AS35" s="61"/>
      <c r="AT35" s="61"/>
      <c r="AU35" s="61"/>
      <c r="AV35" s="61"/>
      <c r="AW35" s="61"/>
      <c r="AX35" s="55" t="s">
        <v>1713</v>
      </c>
      <c r="AY35" s="55"/>
    </row>
    <row r="36" spans="1:51" ht="180" x14ac:dyDescent="0.25">
      <c r="A36" s="12"/>
      <c r="B36" s="12"/>
      <c r="C36" s="12"/>
      <c r="D36" s="12"/>
      <c r="E36" s="12"/>
      <c r="F36" s="42"/>
      <c r="G36" s="12"/>
      <c r="H36" s="12"/>
      <c r="I36" s="12"/>
      <c r="J36" s="12"/>
      <c r="K36" s="12"/>
      <c r="L36" s="40"/>
      <c r="M36" s="61"/>
      <c r="N36" s="61"/>
      <c r="O36" s="61"/>
      <c r="P36" s="11"/>
      <c r="Q36" s="437">
        <v>496824.87438825297</v>
      </c>
      <c r="R36" s="437"/>
      <c r="S36" s="437"/>
      <c r="T36" s="437"/>
      <c r="U36" s="437"/>
      <c r="V36" s="437"/>
      <c r="W36" s="437"/>
      <c r="X36" s="437"/>
      <c r="Y36" s="437"/>
      <c r="Z36" s="437"/>
      <c r="AA36" s="437"/>
      <c r="AB36" s="437"/>
      <c r="AC36" s="437"/>
      <c r="AD36" s="437"/>
      <c r="AE36" s="55" t="s">
        <v>1728</v>
      </c>
      <c r="AF36" s="443"/>
      <c r="AG36" s="61" t="s">
        <v>1729</v>
      </c>
      <c r="AH36" s="61" t="s">
        <v>1724</v>
      </c>
      <c r="AI36" s="61">
        <v>285</v>
      </c>
      <c r="AJ36" s="437">
        <v>496824.87438825297</v>
      </c>
      <c r="AK36" s="444">
        <v>57</v>
      </c>
      <c r="AL36" s="61" t="s">
        <v>398</v>
      </c>
      <c r="AM36" s="61" t="s">
        <v>398</v>
      </c>
      <c r="AN36" s="61" t="s">
        <v>398</v>
      </c>
      <c r="AO36" s="61" t="s">
        <v>398</v>
      </c>
      <c r="AP36" s="61" t="s">
        <v>398</v>
      </c>
      <c r="AQ36" s="61"/>
      <c r="AR36" s="61"/>
      <c r="AS36" s="61"/>
      <c r="AT36" s="61"/>
      <c r="AU36" s="61"/>
      <c r="AV36" s="61"/>
      <c r="AW36" s="61"/>
      <c r="AX36" s="55" t="s">
        <v>1713</v>
      </c>
      <c r="AY36" s="55"/>
    </row>
    <row r="37" spans="1:51" ht="225" x14ac:dyDescent="0.25">
      <c r="A37" s="12"/>
      <c r="B37" s="12"/>
      <c r="C37" s="12"/>
      <c r="D37" s="12"/>
      <c r="E37" s="12"/>
      <c r="F37" s="42"/>
      <c r="G37" s="12"/>
      <c r="H37" s="12"/>
      <c r="I37" s="12"/>
      <c r="J37" s="12"/>
      <c r="K37" s="12"/>
      <c r="L37" s="40"/>
      <c r="M37" s="61"/>
      <c r="N37" s="61"/>
      <c r="O37" s="61"/>
      <c r="P37" s="11"/>
      <c r="Q37" s="437">
        <v>91448.823529411791</v>
      </c>
      <c r="R37" s="437"/>
      <c r="S37" s="437"/>
      <c r="T37" s="437"/>
      <c r="U37" s="437"/>
      <c r="V37" s="437"/>
      <c r="W37" s="437"/>
      <c r="X37" s="437"/>
      <c r="Y37" s="437"/>
      <c r="Z37" s="437"/>
      <c r="AA37" s="437"/>
      <c r="AB37" s="437"/>
      <c r="AC37" s="437"/>
      <c r="AD37" s="437"/>
      <c r="AE37" s="55" t="s">
        <v>1730</v>
      </c>
      <c r="AF37" s="443">
        <v>2017003190167</v>
      </c>
      <c r="AG37" s="61" t="s">
        <v>1731</v>
      </c>
      <c r="AH37" s="61" t="s">
        <v>1727</v>
      </c>
      <c r="AI37" s="61">
        <v>35</v>
      </c>
      <c r="AJ37" s="437">
        <v>91448.823529411791</v>
      </c>
      <c r="AK37" s="444">
        <v>7</v>
      </c>
      <c r="AL37" s="61" t="s">
        <v>398</v>
      </c>
      <c r="AM37" s="61" t="s">
        <v>398</v>
      </c>
      <c r="AN37" s="61"/>
      <c r="AO37" s="61"/>
      <c r="AP37" s="61"/>
      <c r="AQ37" s="61"/>
      <c r="AR37" s="61"/>
      <c r="AS37" s="61"/>
      <c r="AT37" s="61"/>
      <c r="AU37" s="61"/>
      <c r="AV37" s="61"/>
      <c r="AW37" s="61"/>
      <c r="AX37" s="55" t="s">
        <v>1713</v>
      </c>
      <c r="AY37" s="55"/>
    </row>
    <row r="38" spans="1:51" ht="240" x14ac:dyDescent="0.25">
      <c r="A38" s="12"/>
      <c r="B38" s="12"/>
      <c r="C38" s="12"/>
      <c r="D38" s="12"/>
      <c r="E38" s="12"/>
      <c r="F38" s="42"/>
      <c r="G38" s="12"/>
      <c r="H38" s="12"/>
      <c r="I38" s="12"/>
      <c r="J38" s="12"/>
      <c r="K38" s="12"/>
      <c r="L38" s="40"/>
      <c r="M38" s="61"/>
      <c r="N38" s="61"/>
      <c r="O38" s="61"/>
      <c r="P38" s="11"/>
      <c r="Q38" s="437"/>
      <c r="R38" s="437"/>
      <c r="S38" s="437"/>
      <c r="T38" s="437"/>
      <c r="U38" s="437"/>
      <c r="V38" s="437"/>
      <c r="W38" s="437"/>
      <c r="X38" s="437"/>
      <c r="Y38" s="437"/>
      <c r="Z38" s="437">
        <v>14716931.015000001</v>
      </c>
      <c r="AA38" s="437"/>
      <c r="AB38" s="437"/>
      <c r="AC38" s="437"/>
      <c r="AD38" s="437"/>
      <c r="AE38" s="55" t="s">
        <v>1732</v>
      </c>
      <c r="AF38" s="443"/>
      <c r="AG38" s="55" t="s">
        <v>1733</v>
      </c>
      <c r="AH38" s="61" t="s">
        <v>1734</v>
      </c>
      <c r="AI38" s="61">
        <v>6675</v>
      </c>
      <c r="AJ38" s="437">
        <v>14716931.015000001</v>
      </c>
      <c r="AK38" s="444">
        <v>1335</v>
      </c>
      <c r="AL38" s="61"/>
      <c r="AM38" s="61"/>
      <c r="AN38" s="61"/>
      <c r="AO38" s="61"/>
      <c r="AP38" s="61" t="s">
        <v>398</v>
      </c>
      <c r="AQ38" s="61" t="s">
        <v>398</v>
      </c>
      <c r="AR38" s="61" t="s">
        <v>398</v>
      </c>
      <c r="AS38" s="61" t="s">
        <v>398</v>
      </c>
      <c r="AT38" s="61" t="s">
        <v>398</v>
      </c>
      <c r="AU38" s="61" t="s">
        <v>398</v>
      </c>
      <c r="AV38" s="61" t="s">
        <v>398</v>
      </c>
      <c r="AW38" s="61" t="s">
        <v>398</v>
      </c>
      <c r="AX38" s="55" t="s">
        <v>1713</v>
      </c>
      <c r="AY38" s="55" t="s">
        <v>1735</v>
      </c>
    </row>
    <row r="39" spans="1:51" ht="90" x14ac:dyDescent="0.25">
      <c r="A39" s="12"/>
      <c r="B39" s="12"/>
      <c r="C39" s="12"/>
      <c r="D39" s="12"/>
      <c r="E39" s="12"/>
      <c r="F39" s="42"/>
      <c r="G39" s="12"/>
      <c r="H39" s="12"/>
      <c r="I39" s="12"/>
      <c r="J39" s="12"/>
      <c r="K39" s="12"/>
      <c r="L39" s="40"/>
      <c r="M39" s="61"/>
      <c r="N39" s="61"/>
      <c r="O39" s="61"/>
      <c r="P39" s="11"/>
      <c r="Q39" s="437"/>
      <c r="R39" s="437"/>
      <c r="S39" s="437"/>
      <c r="T39" s="437"/>
      <c r="U39" s="437"/>
      <c r="V39" s="437"/>
      <c r="W39" s="437"/>
      <c r="X39" s="437"/>
      <c r="Y39" s="437"/>
      <c r="Z39" s="437">
        <v>6680005.7029999997</v>
      </c>
      <c r="AA39" s="437"/>
      <c r="AB39" s="437"/>
      <c r="AC39" s="437"/>
      <c r="AD39" s="437"/>
      <c r="AE39" s="55" t="s">
        <v>1736</v>
      </c>
      <c r="AF39" s="443"/>
      <c r="AG39" s="55" t="s">
        <v>1737</v>
      </c>
      <c r="AH39" s="55" t="s">
        <v>1738</v>
      </c>
      <c r="AI39" s="61">
        <v>21235</v>
      </c>
      <c r="AJ39" s="437">
        <v>6680005.7029999997</v>
      </c>
      <c r="AK39" s="444">
        <v>4247</v>
      </c>
      <c r="AL39" s="61" t="s">
        <v>398</v>
      </c>
      <c r="AM39" s="61" t="s">
        <v>398</v>
      </c>
      <c r="AN39" s="61" t="s">
        <v>398</v>
      </c>
      <c r="AO39" s="61" t="s">
        <v>398</v>
      </c>
      <c r="AP39" s="61" t="s">
        <v>398</v>
      </c>
      <c r="AQ39" s="61" t="s">
        <v>398</v>
      </c>
      <c r="AR39" s="61" t="s">
        <v>398</v>
      </c>
      <c r="AS39" s="61" t="s">
        <v>398</v>
      </c>
      <c r="AT39" s="61" t="s">
        <v>398</v>
      </c>
      <c r="AU39" s="61"/>
      <c r="AV39" s="61"/>
      <c r="AW39" s="61"/>
      <c r="AX39" s="55" t="s">
        <v>1713</v>
      </c>
      <c r="AY39" s="55" t="s">
        <v>1739</v>
      </c>
    </row>
    <row r="40" spans="1:51" ht="409.5" x14ac:dyDescent="0.25">
      <c r="A40" s="12"/>
      <c r="B40" s="12"/>
      <c r="C40" s="12"/>
      <c r="D40" s="12"/>
      <c r="E40" s="12"/>
      <c r="F40" s="42"/>
      <c r="G40" s="12"/>
      <c r="H40" s="12"/>
      <c r="I40" s="12"/>
      <c r="J40" s="12"/>
      <c r="K40" s="12"/>
      <c r="L40" s="40"/>
      <c r="M40" s="61"/>
      <c r="N40" s="61"/>
      <c r="O40" s="61"/>
      <c r="P40" s="11"/>
      <c r="Q40" s="437"/>
      <c r="R40" s="437"/>
      <c r="S40" s="437"/>
      <c r="T40" s="437"/>
      <c r="U40" s="437"/>
      <c r="V40" s="437"/>
      <c r="W40" s="437"/>
      <c r="X40" s="437"/>
      <c r="Y40" s="437"/>
      <c r="Z40" s="437">
        <v>1687757.05</v>
      </c>
      <c r="AA40" s="437"/>
      <c r="AB40" s="437"/>
      <c r="AC40" s="437"/>
      <c r="AD40" s="437"/>
      <c r="AE40" s="55" t="s">
        <v>1740</v>
      </c>
      <c r="AF40" s="443"/>
      <c r="AG40" s="61" t="s">
        <v>1697</v>
      </c>
      <c r="AH40" s="61" t="s">
        <v>1724</v>
      </c>
      <c r="AI40" s="61">
        <v>715</v>
      </c>
      <c r="AJ40" s="437">
        <v>1687757.05</v>
      </c>
      <c r="AK40" s="444">
        <v>143</v>
      </c>
      <c r="AL40" s="61"/>
      <c r="AM40" s="61"/>
      <c r="AN40" s="61"/>
      <c r="AO40" s="61"/>
      <c r="AP40" s="61" t="s">
        <v>398</v>
      </c>
      <c r="AQ40" s="61" t="s">
        <v>398</v>
      </c>
      <c r="AR40" s="61" t="s">
        <v>398</v>
      </c>
      <c r="AS40" s="61" t="s">
        <v>398</v>
      </c>
      <c r="AT40" s="61" t="s">
        <v>398</v>
      </c>
      <c r="AU40" s="61" t="s">
        <v>398</v>
      </c>
      <c r="AV40" s="61" t="s">
        <v>398</v>
      </c>
      <c r="AW40" s="61" t="s">
        <v>398</v>
      </c>
      <c r="AX40" s="55" t="s">
        <v>1713</v>
      </c>
      <c r="AY40" s="55" t="s">
        <v>1741</v>
      </c>
    </row>
    <row r="41" spans="1:51" ht="195" x14ac:dyDescent="0.25">
      <c r="A41" s="12"/>
      <c r="B41" s="12"/>
      <c r="C41" s="12"/>
      <c r="D41" s="12"/>
      <c r="E41" s="12"/>
      <c r="F41" s="42"/>
      <c r="G41" s="12"/>
      <c r="H41" s="12"/>
      <c r="I41" s="12"/>
      <c r="J41" s="12"/>
      <c r="K41" s="12"/>
      <c r="L41" s="40"/>
      <c r="M41" s="61"/>
      <c r="N41" s="61"/>
      <c r="O41" s="61"/>
      <c r="P41" s="11"/>
      <c r="Q41" s="437">
        <v>469441.56099999999</v>
      </c>
      <c r="R41" s="437"/>
      <c r="S41" s="437"/>
      <c r="T41" s="437"/>
      <c r="U41" s="437"/>
      <c r="V41" s="437"/>
      <c r="W41" s="437"/>
      <c r="X41" s="437"/>
      <c r="Y41" s="437"/>
      <c r="Z41" s="437"/>
      <c r="AA41" s="437"/>
      <c r="AB41" s="437"/>
      <c r="AC41" s="437"/>
      <c r="AD41" s="437"/>
      <c r="AE41" s="55" t="s">
        <v>1742</v>
      </c>
      <c r="AF41" s="443">
        <v>2017003190224</v>
      </c>
      <c r="AG41" s="61" t="s">
        <v>1743</v>
      </c>
      <c r="AH41" s="61" t="s">
        <v>1727</v>
      </c>
      <c r="AI41" s="61">
        <v>120</v>
      </c>
      <c r="AJ41" s="437">
        <v>469441.56099999999</v>
      </c>
      <c r="AK41" s="444">
        <v>24</v>
      </c>
      <c r="AL41" s="61" t="s">
        <v>398</v>
      </c>
      <c r="AM41" s="61" t="s">
        <v>398</v>
      </c>
      <c r="AN41" s="61"/>
      <c r="AO41" s="61"/>
      <c r="AP41" s="61"/>
      <c r="AQ41" s="61"/>
      <c r="AR41" s="61"/>
      <c r="AS41" s="61"/>
      <c r="AT41" s="61"/>
      <c r="AU41" s="61"/>
      <c r="AV41" s="61"/>
      <c r="AW41" s="61"/>
      <c r="AX41" s="55" t="s">
        <v>1713</v>
      </c>
      <c r="AY41" s="55"/>
    </row>
    <row r="42" spans="1:51" ht="225" x14ac:dyDescent="0.25">
      <c r="A42" s="12"/>
      <c r="B42" s="12"/>
      <c r="C42" s="12"/>
      <c r="D42" s="12"/>
      <c r="E42" s="12"/>
      <c r="F42" s="42"/>
      <c r="G42" s="12"/>
      <c r="H42" s="12"/>
      <c r="I42" s="12"/>
      <c r="J42" s="12"/>
      <c r="K42" s="12"/>
      <c r="L42" s="40"/>
      <c r="M42" s="61"/>
      <c r="N42" s="61"/>
      <c r="O42" s="61"/>
      <c r="P42" s="11"/>
      <c r="Q42" s="437">
        <v>801122.13500000001</v>
      </c>
      <c r="R42" s="437"/>
      <c r="S42" s="437"/>
      <c r="T42" s="437"/>
      <c r="U42" s="437"/>
      <c r="V42" s="437"/>
      <c r="W42" s="437"/>
      <c r="X42" s="437"/>
      <c r="Y42" s="437"/>
      <c r="Z42" s="437"/>
      <c r="AA42" s="437"/>
      <c r="AB42" s="437"/>
      <c r="AC42" s="437"/>
      <c r="AD42" s="437"/>
      <c r="AE42" s="55" t="s">
        <v>1744</v>
      </c>
      <c r="AF42" s="443"/>
      <c r="AG42" s="61" t="s">
        <v>1719</v>
      </c>
      <c r="AH42" s="61" t="s">
        <v>1716</v>
      </c>
      <c r="AI42" s="61">
        <v>265</v>
      </c>
      <c r="AJ42" s="437">
        <v>801122.13500000001</v>
      </c>
      <c r="AK42" s="444">
        <v>53</v>
      </c>
      <c r="AL42" s="61"/>
      <c r="AM42" s="61"/>
      <c r="AN42" s="61"/>
      <c r="AO42" s="61" t="s">
        <v>398</v>
      </c>
      <c r="AP42" s="61" t="s">
        <v>398</v>
      </c>
      <c r="AQ42" s="61" t="s">
        <v>398</v>
      </c>
      <c r="AR42" s="61" t="s">
        <v>398</v>
      </c>
      <c r="AS42" s="61" t="s">
        <v>398</v>
      </c>
      <c r="AT42" s="61"/>
      <c r="AU42" s="61"/>
      <c r="AV42" s="61"/>
      <c r="AW42" s="61"/>
      <c r="AX42" s="55" t="s">
        <v>1713</v>
      </c>
      <c r="AY42" s="55"/>
    </row>
    <row r="43" spans="1:51" ht="270" x14ac:dyDescent="0.25">
      <c r="A43" s="12"/>
      <c r="B43" s="12"/>
      <c r="C43" s="12"/>
      <c r="D43" s="12"/>
      <c r="E43" s="12"/>
      <c r="F43" s="42"/>
      <c r="G43" s="12"/>
      <c r="H43" s="12"/>
      <c r="I43" s="12"/>
      <c r="J43" s="12"/>
      <c r="K43" s="12"/>
      <c r="L43" s="40"/>
      <c r="M43" s="61"/>
      <c r="N43" s="61"/>
      <c r="O43" s="61"/>
      <c r="P43" s="11"/>
      <c r="Q43" s="437"/>
      <c r="R43" s="437"/>
      <c r="S43" s="437"/>
      <c r="T43" s="437"/>
      <c r="U43" s="437"/>
      <c r="V43" s="437"/>
      <c r="W43" s="437"/>
      <c r="X43" s="437"/>
      <c r="Y43" s="437"/>
      <c r="Z43" s="437">
        <v>15967269.805</v>
      </c>
      <c r="AA43" s="437"/>
      <c r="AB43" s="437"/>
      <c r="AC43" s="437"/>
      <c r="AD43" s="437"/>
      <c r="AE43" s="55" t="s">
        <v>1745</v>
      </c>
      <c r="AF43" s="443"/>
      <c r="AG43" s="55" t="s">
        <v>1746</v>
      </c>
      <c r="AH43" s="55" t="s">
        <v>1747</v>
      </c>
      <c r="AI43" s="437">
        <v>6995</v>
      </c>
      <c r="AJ43" s="437">
        <v>15967269.805</v>
      </c>
      <c r="AK43" s="442">
        <v>1399</v>
      </c>
      <c r="AL43" s="61"/>
      <c r="AM43" s="61"/>
      <c r="AN43" s="61"/>
      <c r="AO43" s="61"/>
      <c r="AP43" s="61" t="s">
        <v>398</v>
      </c>
      <c r="AQ43" s="61" t="s">
        <v>398</v>
      </c>
      <c r="AR43" s="61" t="s">
        <v>398</v>
      </c>
      <c r="AS43" s="61" t="s">
        <v>398</v>
      </c>
      <c r="AT43" s="61" t="s">
        <v>398</v>
      </c>
      <c r="AU43" s="61" t="s">
        <v>398</v>
      </c>
      <c r="AV43" s="61" t="s">
        <v>398</v>
      </c>
      <c r="AW43" s="61" t="s">
        <v>398</v>
      </c>
      <c r="AX43" s="55" t="s">
        <v>1713</v>
      </c>
      <c r="AY43" s="55" t="s">
        <v>1735</v>
      </c>
    </row>
    <row r="44" spans="1:51" ht="409.5" x14ac:dyDescent="0.25">
      <c r="A44" s="12"/>
      <c r="B44" s="12"/>
      <c r="C44" s="12"/>
      <c r="D44" s="12"/>
      <c r="E44" s="12"/>
      <c r="F44" s="42"/>
      <c r="G44" s="12"/>
      <c r="H44" s="12"/>
      <c r="I44" s="12"/>
      <c r="J44" s="12"/>
      <c r="K44" s="12"/>
      <c r="L44" s="40"/>
      <c r="M44" s="61"/>
      <c r="N44" s="61"/>
      <c r="O44" s="61"/>
      <c r="P44" s="11"/>
      <c r="Q44" s="437">
        <f>673846541/1000</f>
        <v>673846.54099999997</v>
      </c>
      <c r="R44" s="61"/>
      <c r="S44" s="61"/>
      <c r="T44" s="61"/>
      <c r="U44" s="61"/>
      <c r="V44" s="61"/>
      <c r="W44" s="61"/>
      <c r="X44" s="61"/>
      <c r="Y44" s="61"/>
      <c r="Z44" s="61"/>
      <c r="AA44" s="61"/>
      <c r="AB44" s="61"/>
      <c r="AC44" s="61"/>
      <c r="AD44" s="61"/>
      <c r="AE44" s="55" t="s">
        <v>1748</v>
      </c>
      <c r="AF44" s="443" t="s">
        <v>1749</v>
      </c>
      <c r="AG44" s="61" t="s">
        <v>1750</v>
      </c>
      <c r="AH44" s="61" t="s">
        <v>227</v>
      </c>
      <c r="AI44" s="61">
        <f>81*5</f>
        <v>405</v>
      </c>
      <c r="AJ44" s="437">
        <f>673846541/1000</f>
        <v>673846.54099999997</v>
      </c>
      <c r="AK44" s="444">
        <v>81</v>
      </c>
      <c r="AL44" s="61" t="s">
        <v>398</v>
      </c>
      <c r="AM44" s="61" t="s">
        <v>398</v>
      </c>
      <c r="AN44" s="61"/>
      <c r="AO44" s="61"/>
      <c r="AP44" s="61"/>
      <c r="AQ44" s="61"/>
      <c r="AR44" s="61"/>
      <c r="AS44" s="61"/>
      <c r="AT44" s="61"/>
      <c r="AU44" s="61"/>
      <c r="AV44" s="61"/>
      <c r="AW44" s="61"/>
      <c r="AX44" s="55" t="s">
        <v>1713</v>
      </c>
      <c r="AY44" s="55"/>
    </row>
    <row r="45" spans="1:51" x14ac:dyDescent="0.25">
      <c r="A45" s="12"/>
      <c r="B45" s="12"/>
      <c r="C45" s="12"/>
      <c r="D45" s="12"/>
      <c r="E45" s="12"/>
      <c r="F45" s="42"/>
      <c r="G45" s="12"/>
      <c r="H45" s="12"/>
      <c r="I45" s="12"/>
      <c r="J45" s="12"/>
      <c r="K45" s="12"/>
      <c r="L45" s="40"/>
      <c r="M45" s="61"/>
      <c r="N45" s="61"/>
      <c r="O45" s="61"/>
      <c r="P45" s="11"/>
      <c r="Q45" s="61"/>
      <c r="R45" s="61"/>
      <c r="S45" s="61"/>
      <c r="T45" s="61"/>
      <c r="U45" s="61"/>
      <c r="V45" s="61"/>
      <c r="W45" s="61"/>
      <c r="X45" s="61"/>
      <c r="Y45" s="61"/>
      <c r="Z45" s="61"/>
      <c r="AA45" s="61"/>
      <c r="AB45" s="61"/>
      <c r="AC45" s="61"/>
      <c r="AD45" s="61"/>
      <c r="AE45" s="55"/>
      <c r="AF45" s="443"/>
      <c r="AG45" s="61"/>
      <c r="AH45" s="61"/>
      <c r="AI45" s="61"/>
      <c r="AJ45" s="437"/>
      <c r="AK45" s="444"/>
      <c r="AL45" s="61"/>
      <c r="AM45" s="61"/>
      <c r="AN45" s="61"/>
      <c r="AO45" s="61"/>
      <c r="AP45" s="61"/>
      <c r="AQ45" s="61"/>
      <c r="AR45" s="61"/>
      <c r="AS45" s="61"/>
      <c r="AT45" s="61"/>
      <c r="AU45" s="61"/>
      <c r="AV45" s="61"/>
      <c r="AW45" s="61"/>
      <c r="AX45" s="55"/>
      <c r="AY45" s="55"/>
    </row>
    <row r="46" spans="1:51" ht="180" x14ac:dyDescent="0.25">
      <c r="A46" s="424" t="s">
        <v>362</v>
      </c>
      <c r="B46" s="424" t="s">
        <v>1702</v>
      </c>
      <c r="C46" s="424" t="s">
        <v>1751</v>
      </c>
      <c r="D46" s="424" t="s">
        <v>1752</v>
      </c>
      <c r="E46" s="424">
        <v>58.46</v>
      </c>
      <c r="F46" s="424" t="s">
        <v>1753</v>
      </c>
      <c r="G46" s="424" t="s">
        <v>1754</v>
      </c>
      <c r="H46" s="425" t="s">
        <v>1755</v>
      </c>
      <c r="I46" s="425" t="s">
        <v>1756</v>
      </c>
      <c r="J46" s="425">
        <v>0</v>
      </c>
      <c r="K46" s="425" t="s">
        <v>1686</v>
      </c>
      <c r="L46" s="426">
        <v>2</v>
      </c>
      <c r="M46" s="427">
        <v>1</v>
      </c>
      <c r="N46" s="425" t="s">
        <v>1756</v>
      </c>
      <c r="O46" s="427">
        <v>0</v>
      </c>
      <c r="P46" s="428">
        <f>Q46+R46+S46+T46+U46+V46+W46+X46+Y46+Z46+AA46+AB46+AC46+AD46</f>
        <v>530295.86699999997</v>
      </c>
      <c r="Q46" s="427">
        <f t="shared" ref="Q46:AK46" si="9">SUM(Q47:Q48)</f>
        <v>0</v>
      </c>
      <c r="R46" s="427">
        <f t="shared" si="9"/>
        <v>0</v>
      </c>
      <c r="S46" s="427">
        <f t="shared" si="9"/>
        <v>0</v>
      </c>
      <c r="T46" s="427">
        <f t="shared" si="9"/>
        <v>0</v>
      </c>
      <c r="U46" s="428">
        <f t="shared" si="9"/>
        <v>530295.86699999997</v>
      </c>
      <c r="V46" s="427">
        <f t="shared" si="9"/>
        <v>0</v>
      </c>
      <c r="W46" s="427">
        <f t="shared" si="9"/>
        <v>0</v>
      </c>
      <c r="X46" s="427">
        <f t="shared" si="9"/>
        <v>0</v>
      </c>
      <c r="Y46" s="427">
        <f t="shared" si="9"/>
        <v>0</v>
      </c>
      <c r="Z46" s="427">
        <f t="shared" si="9"/>
        <v>0</v>
      </c>
      <c r="AA46" s="427">
        <f t="shared" si="9"/>
        <v>0</v>
      </c>
      <c r="AB46" s="427">
        <f t="shared" si="9"/>
        <v>0</v>
      </c>
      <c r="AC46" s="427">
        <f t="shared" si="9"/>
        <v>0</v>
      </c>
      <c r="AD46" s="427">
        <f t="shared" si="9"/>
        <v>0</v>
      </c>
      <c r="AE46" s="427">
        <f t="shared" si="9"/>
        <v>0</v>
      </c>
      <c r="AF46" s="429">
        <f t="shared" si="9"/>
        <v>0</v>
      </c>
      <c r="AG46" s="427">
        <f t="shared" si="9"/>
        <v>0</v>
      </c>
      <c r="AH46" s="427">
        <f t="shared" si="9"/>
        <v>0</v>
      </c>
      <c r="AI46" s="428">
        <f t="shared" si="9"/>
        <v>1404205</v>
      </c>
      <c r="AJ46" s="428">
        <f t="shared" si="9"/>
        <v>530295.86699999997</v>
      </c>
      <c r="AK46" s="432">
        <f t="shared" si="9"/>
        <v>1</v>
      </c>
      <c r="AL46" s="427"/>
      <c r="AM46" s="427"/>
      <c r="AN46" s="427"/>
      <c r="AO46" s="427"/>
      <c r="AP46" s="427"/>
      <c r="AQ46" s="427"/>
      <c r="AR46" s="427"/>
      <c r="AS46" s="427"/>
      <c r="AT46" s="427"/>
      <c r="AU46" s="427"/>
      <c r="AV46" s="427"/>
      <c r="AW46" s="427"/>
      <c r="AX46" s="427"/>
      <c r="AY46" s="427"/>
    </row>
    <row r="47" spans="1:51" ht="255" x14ac:dyDescent="0.25">
      <c r="A47" s="12"/>
      <c r="B47" s="12"/>
      <c r="C47" s="12"/>
      <c r="D47" s="12"/>
      <c r="E47" s="12"/>
      <c r="F47" s="42"/>
      <c r="G47" s="12"/>
      <c r="H47" s="12"/>
      <c r="I47" s="12"/>
      <c r="J47" s="12"/>
      <c r="K47" s="12"/>
      <c r="L47" s="40"/>
      <c r="M47" s="61"/>
      <c r="N47" s="61"/>
      <c r="O47" s="61"/>
      <c r="P47" s="11"/>
      <c r="Q47" s="61"/>
      <c r="R47" s="61"/>
      <c r="S47" s="61"/>
      <c r="T47" s="61"/>
      <c r="U47" s="437">
        <v>530295.86699999997</v>
      </c>
      <c r="V47" s="61"/>
      <c r="W47" s="61"/>
      <c r="X47" s="61"/>
      <c r="Y47" s="61"/>
      <c r="Z47" s="61"/>
      <c r="AA47" s="61"/>
      <c r="AB47" s="61"/>
      <c r="AC47" s="61"/>
      <c r="AD47" s="61"/>
      <c r="AE47" s="55" t="s">
        <v>1757</v>
      </c>
      <c r="AF47" s="443"/>
      <c r="AG47" s="61" t="s">
        <v>1681</v>
      </c>
      <c r="AH47" s="61" t="s">
        <v>1727</v>
      </c>
      <c r="AI47" s="437">
        <v>1404205</v>
      </c>
      <c r="AJ47" s="437">
        <v>530295.86699999997</v>
      </c>
      <c r="AK47" s="442">
        <v>1</v>
      </c>
      <c r="AL47" s="61"/>
      <c r="AM47" s="61"/>
      <c r="AN47" s="61" t="s">
        <v>398</v>
      </c>
      <c r="AO47" s="61" t="s">
        <v>398</v>
      </c>
      <c r="AP47" s="61" t="s">
        <v>398</v>
      </c>
      <c r="AQ47" s="61" t="s">
        <v>398</v>
      </c>
      <c r="AR47" s="61"/>
      <c r="AS47" s="61"/>
      <c r="AT47" s="61"/>
      <c r="AU47" s="61"/>
      <c r="AV47" s="61"/>
      <c r="AW47" s="61"/>
      <c r="AX47" s="55" t="s">
        <v>1713</v>
      </c>
      <c r="AY47" s="61"/>
    </row>
    <row r="48" spans="1:51" x14ac:dyDescent="0.25">
      <c r="A48" s="12"/>
      <c r="B48" s="12"/>
      <c r="C48" s="12"/>
      <c r="D48" s="12"/>
      <c r="E48" s="12"/>
      <c r="F48" s="42"/>
      <c r="G48" s="12"/>
      <c r="H48" s="12"/>
      <c r="I48" s="12"/>
      <c r="J48" s="12"/>
      <c r="K48" s="12"/>
      <c r="L48" s="40"/>
      <c r="M48" s="61"/>
      <c r="N48" s="61"/>
      <c r="O48" s="61"/>
      <c r="P48" s="11"/>
      <c r="Q48" s="61"/>
      <c r="R48" s="61"/>
      <c r="S48" s="61"/>
      <c r="T48" s="61"/>
      <c r="U48" s="61"/>
      <c r="V48" s="61"/>
      <c r="W48" s="61"/>
      <c r="X48" s="61"/>
      <c r="Y48" s="61"/>
      <c r="Z48" s="61"/>
      <c r="AA48" s="61"/>
      <c r="AB48" s="61"/>
      <c r="AC48" s="61"/>
      <c r="AD48" s="61"/>
      <c r="AE48" s="61"/>
      <c r="AF48" s="443"/>
      <c r="AG48" s="61"/>
      <c r="AH48" s="61"/>
      <c r="AI48" s="61"/>
      <c r="AJ48" s="61"/>
      <c r="AK48" s="444"/>
      <c r="AL48" s="61"/>
      <c r="AM48" s="61"/>
      <c r="AN48" s="61"/>
      <c r="AO48" s="61"/>
      <c r="AP48" s="61"/>
      <c r="AQ48" s="61"/>
      <c r="AR48" s="61"/>
      <c r="AS48" s="61"/>
      <c r="AT48" s="61"/>
      <c r="AU48" s="61"/>
      <c r="AV48" s="61"/>
      <c r="AW48" s="61"/>
      <c r="AX48" s="61"/>
      <c r="AY48" s="61"/>
    </row>
    <row r="49" spans="1:51" ht="225" x14ac:dyDescent="0.25">
      <c r="A49" s="424" t="s">
        <v>362</v>
      </c>
      <c r="B49" s="424" t="s">
        <v>1702</v>
      </c>
      <c r="C49" s="424" t="s">
        <v>1758</v>
      </c>
      <c r="D49" s="424" t="s">
        <v>1759</v>
      </c>
      <c r="E49" s="424" t="s">
        <v>1760</v>
      </c>
      <c r="F49" s="424" t="s">
        <v>1761</v>
      </c>
      <c r="G49" s="424" t="s">
        <v>1762</v>
      </c>
      <c r="H49" s="425" t="s">
        <v>1763</v>
      </c>
      <c r="I49" s="425" t="s">
        <v>1764</v>
      </c>
      <c r="J49" s="425">
        <v>1</v>
      </c>
      <c r="K49" s="425" t="s">
        <v>1686</v>
      </c>
      <c r="L49" s="426">
        <v>5</v>
      </c>
      <c r="M49" s="427">
        <v>2</v>
      </c>
      <c r="N49" s="425" t="s">
        <v>1764</v>
      </c>
      <c r="O49" s="428">
        <v>1</v>
      </c>
      <c r="P49" s="428">
        <f>Q49+R49+S49+T49+U49+V49+W49+X49+Y49+Z49+AA49+AB49+AC49+AD49</f>
        <v>2481676.838</v>
      </c>
      <c r="Q49" s="428">
        <f t="shared" ref="Q49:AK49" si="10">SUM(Q50:Q51)</f>
        <v>2481676.838</v>
      </c>
      <c r="R49" s="428">
        <f t="shared" si="10"/>
        <v>0</v>
      </c>
      <c r="S49" s="427">
        <f t="shared" si="10"/>
        <v>0</v>
      </c>
      <c r="T49" s="427">
        <f t="shared" si="10"/>
        <v>0</v>
      </c>
      <c r="U49" s="427">
        <f t="shared" si="10"/>
        <v>0</v>
      </c>
      <c r="V49" s="427">
        <f t="shared" si="10"/>
        <v>0</v>
      </c>
      <c r="W49" s="427">
        <f t="shared" si="10"/>
        <v>0</v>
      </c>
      <c r="X49" s="427">
        <f t="shared" si="10"/>
        <v>0</v>
      </c>
      <c r="Y49" s="427">
        <f t="shared" si="10"/>
        <v>0</v>
      </c>
      <c r="Z49" s="427">
        <f t="shared" si="10"/>
        <v>0</v>
      </c>
      <c r="AA49" s="427">
        <f t="shared" si="10"/>
        <v>0</v>
      </c>
      <c r="AB49" s="427">
        <f t="shared" si="10"/>
        <v>0</v>
      </c>
      <c r="AC49" s="427">
        <f t="shared" si="10"/>
        <v>0</v>
      </c>
      <c r="AD49" s="427">
        <f t="shared" si="10"/>
        <v>0</v>
      </c>
      <c r="AE49" s="427">
        <f t="shared" si="10"/>
        <v>0</v>
      </c>
      <c r="AF49" s="429">
        <f t="shared" si="10"/>
        <v>2017003190087</v>
      </c>
      <c r="AG49" s="427">
        <f t="shared" si="10"/>
        <v>0</v>
      </c>
      <c r="AH49" s="427">
        <f t="shared" si="10"/>
        <v>0</v>
      </c>
      <c r="AI49" s="428">
        <f t="shared" si="10"/>
        <v>1750</v>
      </c>
      <c r="AJ49" s="428">
        <f t="shared" si="10"/>
        <v>2481676.838</v>
      </c>
      <c r="AK49" s="432">
        <f t="shared" si="10"/>
        <v>1</v>
      </c>
      <c r="AL49" s="427"/>
      <c r="AM49" s="427"/>
      <c r="AN49" s="427"/>
      <c r="AO49" s="427"/>
      <c r="AP49" s="427"/>
      <c r="AQ49" s="427"/>
      <c r="AR49" s="427"/>
      <c r="AS49" s="427"/>
      <c r="AT49" s="427"/>
      <c r="AU49" s="427"/>
      <c r="AV49" s="427"/>
      <c r="AW49" s="427"/>
      <c r="AX49" s="427"/>
      <c r="AY49" s="427"/>
    </row>
    <row r="50" spans="1:51" ht="210" x14ac:dyDescent="0.25">
      <c r="A50" s="12"/>
      <c r="B50" s="12"/>
      <c r="C50" s="12"/>
      <c r="D50" s="12"/>
      <c r="E50" s="12"/>
      <c r="F50" s="42"/>
      <c r="G50" s="12"/>
      <c r="H50" s="48"/>
      <c r="I50" s="48"/>
      <c r="J50" s="48"/>
      <c r="K50" s="12"/>
      <c r="L50" s="454"/>
      <c r="M50" s="61"/>
      <c r="N50" s="61"/>
      <c r="O50" s="61"/>
      <c r="P50" s="11"/>
      <c r="Q50" s="437">
        <v>2481676.838</v>
      </c>
      <c r="R50" s="437"/>
      <c r="S50" s="61"/>
      <c r="T50" s="61"/>
      <c r="U50" s="61"/>
      <c r="V50" s="61"/>
      <c r="W50" s="61"/>
      <c r="X50" s="61"/>
      <c r="Y50" s="61"/>
      <c r="Z50" s="61"/>
      <c r="AA50" s="61"/>
      <c r="AB50" s="61"/>
      <c r="AC50" s="61"/>
      <c r="AD50" s="61"/>
      <c r="AE50" s="55" t="s">
        <v>1765</v>
      </c>
      <c r="AF50" s="443">
        <v>2017003190087</v>
      </c>
      <c r="AG50" s="61" t="s">
        <v>1766</v>
      </c>
      <c r="AH50" s="61" t="s">
        <v>1712</v>
      </c>
      <c r="AI50" s="437">
        <v>1750</v>
      </c>
      <c r="AJ50" s="437">
        <v>2481676.838</v>
      </c>
      <c r="AK50" s="444">
        <v>1</v>
      </c>
      <c r="AL50" s="61"/>
      <c r="AM50" s="61"/>
      <c r="AN50" s="61" t="s">
        <v>398</v>
      </c>
      <c r="AO50" s="61" t="s">
        <v>398</v>
      </c>
      <c r="AP50" s="61" t="s">
        <v>398</v>
      </c>
      <c r="AQ50" s="61" t="s">
        <v>398</v>
      </c>
      <c r="AR50" s="61" t="s">
        <v>398</v>
      </c>
      <c r="AS50" s="61" t="s">
        <v>398</v>
      </c>
      <c r="AT50" s="61"/>
      <c r="AU50" s="61"/>
      <c r="AV50" s="61"/>
      <c r="AW50" s="61"/>
      <c r="AX50" s="55" t="s">
        <v>1713</v>
      </c>
      <c r="AY50" s="61"/>
    </row>
    <row r="51" spans="1:51" x14ac:dyDescent="0.25">
      <c r="A51" s="12"/>
      <c r="B51" s="12"/>
      <c r="C51" s="12"/>
      <c r="D51" s="12"/>
      <c r="E51" s="12"/>
      <c r="F51" s="42"/>
      <c r="G51" s="12"/>
      <c r="H51" s="48"/>
      <c r="I51" s="48"/>
      <c r="J51" s="48"/>
      <c r="K51" s="12"/>
      <c r="L51" s="454"/>
      <c r="M51" s="61"/>
      <c r="N51" s="61"/>
      <c r="O51" s="61"/>
      <c r="P51" s="11"/>
      <c r="Q51" s="61"/>
      <c r="R51" s="61"/>
      <c r="S51" s="61"/>
      <c r="T51" s="61"/>
      <c r="U51" s="61"/>
      <c r="V51" s="61"/>
      <c r="W51" s="61"/>
      <c r="X51" s="61"/>
      <c r="Y51" s="61"/>
      <c r="Z51" s="61"/>
      <c r="AA51" s="61"/>
      <c r="AB51" s="61"/>
      <c r="AC51" s="61"/>
      <c r="AD51" s="61"/>
      <c r="AE51" s="61"/>
      <c r="AF51" s="443"/>
      <c r="AG51" s="61"/>
      <c r="AH51" s="61"/>
      <c r="AI51" s="61"/>
      <c r="AJ51" s="61"/>
      <c r="AK51" s="444"/>
      <c r="AL51" s="61"/>
      <c r="AM51" s="61"/>
      <c r="AN51" s="61"/>
      <c r="AO51" s="61"/>
      <c r="AP51" s="61"/>
      <c r="AQ51" s="61"/>
      <c r="AR51" s="61"/>
      <c r="AS51" s="61"/>
      <c r="AT51" s="61"/>
      <c r="AU51" s="61"/>
      <c r="AV51" s="61"/>
      <c r="AW51" s="61"/>
      <c r="AX51" s="61"/>
      <c r="AY51" s="61"/>
    </row>
    <row r="52" spans="1:51" ht="375" x14ac:dyDescent="0.25">
      <c r="A52" s="424" t="s">
        <v>362</v>
      </c>
      <c r="B52" s="424" t="s">
        <v>1702</v>
      </c>
      <c r="C52" s="424" t="s">
        <v>1767</v>
      </c>
      <c r="D52" s="424" t="s">
        <v>1768</v>
      </c>
      <c r="E52" s="424" t="s">
        <v>1769</v>
      </c>
      <c r="F52" s="424" t="s">
        <v>1770</v>
      </c>
      <c r="G52" s="424" t="s">
        <v>1771</v>
      </c>
      <c r="H52" s="455" t="s">
        <v>1772</v>
      </c>
      <c r="I52" s="455" t="s">
        <v>1773</v>
      </c>
      <c r="J52" s="455" t="s">
        <v>1774</v>
      </c>
      <c r="K52" s="445" t="s">
        <v>61</v>
      </c>
      <c r="L52" s="456">
        <v>1878</v>
      </c>
      <c r="M52" s="426">
        <v>1878</v>
      </c>
      <c r="N52" s="425" t="s">
        <v>1773</v>
      </c>
      <c r="O52" s="428">
        <v>3571</v>
      </c>
      <c r="P52" s="428">
        <f>Q52+R52+S52+T52+U52+V52+W52+X52+Y52+Z52+AA52+AB52+AC52+AD52</f>
        <v>11268452.027000001</v>
      </c>
      <c r="Q52" s="428">
        <f t="shared" ref="Q52:AK52" si="11">SUM(Q53:Q55)</f>
        <v>11268452.027000001</v>
      </c>
      <c r="R52" s="427">
        <f t="shared" si="11"/>
        <v>0</v>
      </c>
      <c r="S52" s="427">
        <f t="shared" si="11"/>
        <v>0</v>
      </c>
      <c r="T52" s="427">
        <f t="shared" si="11"/>
        <v>0</v>
      </c>
      <c r="U52" s="427">
        <f t="shared" si="11"/>
        <v>0</v>
      </c>
      <c r="V52" s="427">
        <f t="shared" si="11"/>
        <v>0</v>
      </c>
      <c r="W52" s="427">
        <f t="shared" si="11"/>
        <v>0</v>
      </c>
      <c r="X52" s="427">
        <f t="shared" si="11"/>
        <v>0</v>
      </c>
      <c r="Y52" s="427">
        <f t="shared" si="11"/>
        <v>0</v>
      </c>
      <c r="Z52" s="427">
        <f t="shared" si="11"/>
        <v>0</v>
      </c>
      <c r="AA52" s="427">
        <f t="shared" si="11"/>
        <v>0</v>
      </c>
      <c r="AB52" s="427">
        <f t="shared" si="11"/>
        <v>0</v>
      </c>
      <c r="AC52" s="427">
        <f t="shared" si="11"/>
        <v>0</v>
      </c>
      <c r="AD52" s="427">
        <f t="shared" si="11"/>
        <v>0</v>
      </c>
      <c r="AE52" s="427">
        <f t="shared" si="11"/>
        <v>0</v>
      </c>
      <c r="AF52" s="429">
        <f t="shared" si="11"/>
        <v>0</v>
      </c>
      <c r="AG52" s="427">
        <f t="shared" si="11"/>
        <v>0</v>
      </c>
      <c r="AH52" s="427">
        <f t="shared" si="11"/>
        <v>0</v>
      </c>
      <c r="AI52" s="428">
        <f t="shared" si="11"/>
        <v>524602</v>
      </c>
      <c r="AJ52" s="428">
        <f t="shared" si="11"/>
        <v>11268452.027000001</v>
      </c>
      <c r="AK52" s="428">
        <f t="shared" si="11"/>
        <v>1877.11</v>
      </c>
      <c r="AL52" s="427"/>
      <c r="AM52" s="427"/>
      <c r="AN52" s="427"/>
      <c r="AO52" s="427"/>
      <c r="AP52" s="427"/>
      <c r="AQ52" s="427"/>
      <c r="AR52" s="427"/>
      <c r="AS52" s="427"/>
      <c r="AT52" s="427"/>
      <c r="AU52" s="427"/>
      <c r="AV52" s="427"/>
      <c r="AW52" s="427"/>
      <c r="AX52" s="427"/>
      <c r="AY52" s="427"/>
    </row>
    <row r="53" spans="1:51" ht="409.5" x14ac:dyDescent="0.25">
      <c r="A53" s="12" t="s">
        <v>362</v>
      </c>
      <c r="B53" s="12" t="s">
        <v>1702</v>
      </c>
      <c r="C53" s="12" t="s">
        <v>1775</v>
      </c>
      <c r="D53" s="12" t="s">
        <v>1776</v>
      </c>
      <c r="E53" s="12">
        <v>12208</v>
      </c>
      <c r="F53" s="12" t="s">
        <v>1770</v>
      </c>
      <c r="G53" s="12"/>
      <c r="H53" s="457"/>
      <c r="I53" s="457"/>
      <c r="J53" s="457"/>
      <c r="K53" s="12"/>
      <c r="L53" s="458"/>
      <c r="M53" s="12"/>
      <c r="N53" s="61"/>
      <c r="O53" s="61"/>
      <c r="P53" s="61"/>
      <c r="Q53" s="437">
        <v>11268452.027000001</v>
      </c>
      <c r="R53" s="61"/>
      <c r="S53" s="61"/>
      <c r="T53" s="61"/>
      <c r="U53" s="61"/>
      <c r="V53" s="61"/>
      <c r="W53" s="61"/>
      <c r="X53" s="61"/>
      <c r="Y53" s="61"/>
      <c r="Z53" s="61"/>
      <c r="AA53" s="61"/>
      <c r="AB53" s="61"/>
      <c r="AC53" s="61"/>
      <c r="AD53" s="61"/>
      <c r="AE53" s="55" t="s">
        <v>1777</v>
      </c>
      <c r="AF53" s="443"/>
      <c r="AG53" s="55" t="s">
        <v>1778</v>
      </c>
      <c r="AH53" s="55" t="s">
        <v>1779</v>
      </c>
      <c r="AI53" s="437">
        <v>524602</v>
      </c>
      <c r="AJ53" s="437">
        <v>11268452.027000001</v>
      </c>
      <c r="AK53" s="437">
        <v>1877.11</v>
      </c>
      <c r="AL53" s="61"/>
      <c r="AM53" s="61" t="s">
        <v>398</v>
      </c>
      <c r="AN53" s="61" t="s">
        <v>398</v>
      </c>
      <c r="AO53" s="61" t="s">
        <v>398</v>
      </c>
      <c r="AP53" s="61" t="s">
        <v>398</v>
      </c>
      <c r="AQ53" s="61" t="s">
        <v>398</v>
      </c>
      <c r="AR53" s="61" t="s">
        <v>398</v>
      </c>
      <c r="AS53" s="61" t="s">
        <v>398</v>
      </c>
      <c r="AT53" s="61" t="s">
        <v>398</v>
      </c>
      <c r="AU53" s="61" t="s">
        <v>398</v>
      </c>
      <c r="AV53" s="61" t="s">
        <v>398</v>
      </c>
      <c r="AW53" s="61" t="s">
        <v>398</v>
      </c>
      <c r="AX53" s="55" t="s">
        <v>1780</v>
      </c>
      <c r="AY53" s="61"/>
    </row>
    <row r="54" spans="1:51" ht="165" x14ac:dyDescent="0.25">
      <c r="A54" s="12" t="s">
        <v>362</v>
      </c>
      <c r="B54" s="12" t="s">
        <v>1702</v>
      </c>
      <c r="C54" s="12" t="s">
        <v>1781</v>
      </c>
      <c r="D54" s="12" t="s">
        <v>1782</v>
      </c>
      <c r="E54" s="12">
        <v>0</v>
      </c>
      <c r="F54" s="12" t="s">
        <v>1770</v>
      </c>
      <c r="G54" s="12"/>
      <c r="H54" s="148"/>
      <c r="I54" s="148"/>
      <c r="J54" s="148"/>
      <c r="K54" s="12"/>
      <c r="L54" s="459"/>
      <c r="M54" s="12"/>
      <c r="N54" s="61"/>
      <c r="O54" s="61"/>
      <c r="P54" s="61"/>
      <c r="Q54" s="61"/>
      <c r="R54" s="61"/>
      <c r="S54" s="61"/>
      <c r="T54" s="61"/>
      <c r="U54" s="61"/>
      <c r="V54" s="61"/>
      <c r="W54" s="61"/>
      <c r="X54" s="61"/>
      <c r="Y54" s="61"/>
      <c r="Z54" s="61"/>
      <c r="AA54" s="61"/>
      <c r="AB54" s="61"/>
      <c r="AC54" s="61"/>
      <c r="AD54" s="61"/>
      <c r="AE54" s="61"/>
      <c r="AF54" s="443"/>
      <c r="AG54" s="61"/>
      <c r="AH54" s="61"/>
      <c r="AI54" s="61"/>
      <c r="AJ54" s="61"/>
      <c r="AK54" s="444"/>
      <c r="AL54" s="61"/>
      <c r="AM54" s="61"/>
      <c r="AN54" s="61"/>
      <c r="AO54" s="61"/>
      <c r="AP54" s="61"/>
      <c r="AQ54" s="61"/>
      <c r="AR54" s="61"/>
      <c r="AS54" s="61"/>
      <c r="AT54" s="61"/>
      <c r="AU54" s="61"/>
      <c r="AV54" s="61"/>
      <c r="AW54" s="61"/>
      <c r="AX54" s="61"/>
      <c r="AY54" s="61"/>
    </row>
    <row r="55" spans="1:51" x14ac:dyDescent="0.25">
      <c r="A55" s="12"/>
      <c r="B55" s="12"/>
      <c r="C55" s="12"/>
      <c r="D55" s="12"/>
      <c r="E55" s="12"/>
      <c r="F55" s="12"/>
      <c r="G55" s="12"/>
      <c r="H55" s="148"/>
      <c r="I55" s="148"/>
      <c r="J55" s="148"/>
      <c r="K55" s="12"/>
      <c r="L55" s="459"/>
      <c r="M55" s="12"/>
      <c r="N55" s="61"/>
      <c r="O55" s="61"/>
      <c r="P55" s="61"/>
      <c r="Q55" s="61"/>
      <c r="R55" s="61"/>
      <c r="S55" s="61"/>
      <c r="T55" s="61"/>
      <c r="U55" s="61"/>
      <c r="V55" s="61"/>
      <c r="W55" s="61"/>
      <c r="X55" s="61"/>
      <c r="Y55" s="61"/>
      <c r="Z55" s="61"/>
      <c r="AA55" s="61"/>
      <c r="AB55" s="61"/>
      <c r="AC55" s="61"/>
      <c r="AD55" s="61"/>
      <c r="AE55" s="61"/>
      <c r="AF55" s="443"/>
      <c r="AG55" s="61"/>
      <c r="AH55" s="61"/>
      <c r="AI55" s="61"/>
      <c r="AJ55" s="61"/>
      <c r="AK55" s="444"/>
      <c r="AL55" s="61"/>
      <c r="AM55" s="61"/>
      <c r="AN55" s="61"/>
      <c r="AO55" s="61"/>
      <c r="AP55" s="61"/>
      <c r="AQ55" s="61"/>
      <c r="AR55" s="61"/>
      <c r="AS55" s="61"/>
      <c r="AT55" s="61"/>
      <c r="AU55" s="61"/>
      <c r="AV55" s="61"/>
      <c r="AW55" s="61"/>
      <c r="AX55" s="61"/>
      <c r="AY55" s="61"/>
    </row>
    <row r="56" spans="1:51" ht="195" x14ac:dyDescent="0.25">
      <c r="A56" s="424" t="s">
        <v>362</v>
      </c>
      <c r="B56" s="424" t="s">
        <v>1702</v>
      </c>
      <c r="C56" s="424" t="s">
        <v>1783</v>
      </c>
      <c r="D56" s="424" t="s">
        <v>1784</v>
      </c>
      <c r="E56" s="424" t="s">
        <v>1785</v>
      </c>
      <c r="F56" s="424" t="s">
        <v>1786</v>
      </c>
      <c r="G56" s="424" t="s">
        <v>1787</v>
      </c>
      <c r="H56" s="460" t="s">
        <v>1788</v>
      </c>
      <c r="I56" s="460" t="s">
        <v>1789</v>
      </c>
      <c r="J56" s="460">
        <v>0</v>
      </c>
      <c r="K56" s="460" t="s">
        <v>1686</v>
      </c>
      <c r="L56" s="461">
        <v>800</v>
      </c>
      <c r="M56" s="460">
        <v>250</v>
      </c>
      <c r="N56" s="460" t="s">
        <v>1789</v>
      </c>
      <c r="O56" s="462">
        <v>353</v>
      </c>
      <c r="P56" s="428">
        <f>Q56+R56+S56+T56+U56+V56+W56+X56+Y56+Z56+AA56+AB56+AC56+AD56</f>
        <v>14430710.282014284</v>
      </c>
      <c r="Q56" s="463">
        <f t="shared" ref="Q56:AK56" si="12">SUM(Q57:Q87)</f>
        <v>7359158.8530142847</v>
      </c>
      <c r="R56" s="463">
        <f t="shared" si="12"/>
        <v>0</v>
      </c>
      <c r="S56" s="463">
        <f t="shared" si="12"/>
        <v>0</v>
      </c>
      <c r="T56" s="463">
        <f t="shared" si="12"/>
        <v>0</v>
      </c>
      <c r="U56" s="463">
        <f t="shared" si="12"/>
        <v>4652271.5410000002</v>
      </c>
      <c r="V56" s="463">
        <f t="shared" si="12"/>
        <v>0</v>
      </c>
      <c r="W56" s="463">
        <f t="shared" si="12"/>
        <v>0</v>
      </c>
      <c r="X56" s="463">
        <f t="shared" si="12"/>
        <v>0</v>
      </c>
      <c r="Y56" s="463">
        <f t="shared" si="12"/>
        <v>0</v>
      </c>
      <c r="Z56" s="463">
        <f t="shared" si="12"/>
        <v>0</v>
      </c>
      <c r="AA56" s="463">
        <f t="shared" si="12"/>
        <v>829495.88800000004</v>
      </c>
      <c r="AB56" s="463">
        <f t="shared" si="12"/>
        <v>0</v>
      </c>
      <c r="AC56" s="463">
        <f t="shared" si="12"/>
        <v>1589784</v>
      </c>
      <c r="AD56" s="463">
        <f t="shared" si="12"/>
        <v>0</v>
      </c>
      <c r="AE56" s="462">
        <f t="shared" si="12"/>
        <v>0</v>
      </c>
      <c r="AF56" s="464">
        <f t="shared" si="12"/>
        <v>30254044693590</v>
      </c>
      <c r="AG56" s="462">
        <f t="shared" si="12"/>
        <v>0</v>
      </c>
      <c r="AH56" s="462">
        <f t="shared" si="12"/>
        <v>0</v>
      </c>
      <c r="AI56" s="463">
        <f t="shared" si="12"/>
        <v>1274926.301</v>
      </c>
      <c r="AJ56" s="463">
        <f t="shared" si="12"/>
        <v>14430710.28101428</v>
      </c>
      <c r="AK56" s="465">
        <f t="shared" si="12"/>
        <v>928.81099999999992</v>
      </c>
      <c r="AL56" s="462"/>
      <c r="AM56" s="462"/>
      <c r="AN56" s="462"/>
      <c r="AO56" s="462"/>
      <c r="AP56" s="462"/>
      <c r="AQ56" s="462"/>
      <c r="AR56" s="462"/>
      <c r="AS56" s="462"/>
      <c r="AT56" s="462"/>
      <c r="AU56" s="462"/>
      <c r="AV56" s="462"/>
      <c r="AW56" s="462"/>
      <c r="AX56" s="462"/>
      <c r="AY56" s="462"/>
    </row>
    <row r="57" spans="1:51" ht="120" x14ac:dyDescent="0.25">
      <c r="A57" s="12"/>
      <c r="B57" s="12"/>
      <c r="C57" s="12"/>
      <c r="D57" s="12"/>
      <c r="E57" s="12"/>
      <c r="F57" s="12"/>
      <c r="G57" s="12"/>
      <c r="H57" s="12"/>
      <c r="I57" s="12"/>
      <c r="J57" s="12"/>
      <c r="K57" s="12"/>
      <c r="L57" s="40"/>
      <c r="M57" s="12"/>
      <c r="N57" s="61"/>
      <c r="O57" s="61"/>
      <c r="P57" s="11"/>
      <c r="Q57" s="437">
        <v>607532.45571428561</v>
      </c>
      <c r="R57" s="437"/>
      <c r="S57" s="437"/>
      <c r="T57" s="437"/>
      <c r="U57" s="437"/>
      <c r="V57" s="437"/>
      <c r="W57" s="437"/>
      <c r="X57" s="437"/>
      <c r="Y57" s="437"/>
      <c r="Z57" s="437"/>
      <c r="AA57" s="437"/>
      <c r="AB57" s="437"/>
      <c r="AC57" s="437"/>
      <c r="AD57" s="437"/>
      <c r="AE57" s="55" t="s">
        <v>1790</v>
      </c>
      <c r="AF57" s="443">
        <v>2017003190271</v>
      </c>
      <c r="AG57" s="55" t="s">
        <v>1791</v>
      </c>
      <c r="AH57" s="61" t="s">
        <v>227</v>
      </c>
      <c r="AI57" s="437">
        <v>3163</v>
      </c>
      <c r="AJ57" s="437">
        <v>607532.45571428561</v>
      </c>
      <c r="AK57" s="442">
        <v>6</v>
      </c>
      <c r="AL57" s="61" t="s">
        <v>398</v>
      </c>
      <c r="AM57" s="61" t="s">
        <v>398</v>
      </c>
      <c r="AN57" s="61" t="s">
        <v>398</v>
      </c>
      <c r="AO57" s="61"/>
      <c r="AP57" s="61"/>
      <c r="AQ57" s="61"/>
      <c r="AR57" s="61"/>
      <c r="AS57" s="61"/>
      <c r="AT57" s="61"/>
      <c r="AU57" s="61"/>
      <c r="AV57" s="61"/>
      <c r="AW57" s="61"/>
      <c r="AX57" s="55" t="s">
        <v>1792</v>
      </c>
      <c r="AY57" s="55"/>
    </row>
    <row r="58" spans="1:51" ht="180" x14ac:dyDescent="0.25">
      <c r="A58" s="12"/>
      <c r="B58" s="12"/>
      <c r="C58" s="12"/>
      <c r="D58" s="12"/>
      <c r="E58" s="12"/>
      <c r="F58" s="12"/>
      <c r="G58" s="12"/>
      <c r="H58" s="12"/>
      <c r="I58" s="12"/>
      <c r="J58" s="12"/>
      <c r="K58" s="12"/>
      <c r="L58" s="40"/>
      <c r="M58" s="12"/>
      <c r="N58" s="61"/>
      <c r="O58" s="61"/>
      <c r="P58" s="11"/>
      <c r="Q58" s="437">
        <v>117813.012</v>
      </c>
      <c r="R58" s="437"/>
      <c r="S58" s="437"/>
      <c r="T58" s="437"/>
      <c r="U58" s="437"/>
      <c r="V58" s="437"/>
      <c r="W58" s="437"/>
      <c r="X58" s="437"/>
      <c r="Y58" s="437"/>
      <c r="Z58" s="437"/>
      <c r="AA58" s="437"/>
      <c r="AB58" s="437"/>
      <c r="AC58" s="437"/>
      <c r="AD58" s="437"/>
      <c r="AE58" s="466" t="s">
        <v>1793</v>
      </c>
      <c r="AF58" s="443">
        <v>2017003190271</v>
      </c>
      <c r="AG58" s="55" t="s">
        <v>1794</v>
      </c>
      <c r="AH58" s="61" t="s">
        <v>1125</v>
      </c>
      <c r="AI58" s="437">
        <v>2711</v>
      </c>
      <c r="AJ58" s="437">
        <v>117813.012</v>
      </c>
      <c r="AK58" s="442">
        <v>2</v>
      </c>
      <c r="AL58" s="61"/>
      <c r="AM58" s="61"/>
      <c r="AN58" s="61"/>
      <c r="AO58" s="61"/>
      <c r="AP58" s="61"/>
      <c r="AQ58" s="61" t="s">
        <v>398</v>
      </c>
      <c r="AR58" s="61" t="s">
        <v>398</v>
      </c>
      <c r="AS58" s="61" t="s">
        <v>398</v>
      </c>
      <c r="AT58" s="61"/>
      <c r="AU58" s="61"/>
      <c r="AV58" s="61"/>
      <c r="AW58" s="61"/>
      <c r="AX58" s="55" t="s">
        <v>1792</v>
      </c>
      <c r="AY58" s="55"/>
    </row>
    <row r="59" spans="1:51" ht="120" x14ac:dyDescent="0.25">
      <c r="A59" s="12"/>
      <c r="B59" s="12"/>
      <c r="C59" s="12"/>
      <c r="D59" s="12"/>
      <c r="E59" s="12"/>
      <c r="F59" s="12"/>
      <c r="G59" s="12"/>
      <c r="H59" s="12"/>
      <c r="I59" s="12"/>
      <c r="J59" s="12"/>
      <c r="K59" s="12"/>
      <c r="L59" s="40"/>
      <c r="M59" s="12"/>
      <c r="N59" s="61"/>
      <c r="O59" s="61"/>
      <c r="P59" s="11"/>
      <c r="Q59" s="437">
        <v>403780.95299999998</v>
      </c>
      <c r="R59" s="437"/>
      <c r="S59" s="437"/>
      <c r="T59" s="437"/>
      <c r="U59" s="437"/>
      <c r="V59" s="437"/>
      <c r="W59" s="437"/>
      <c r="X59" s="437"/>
      <c r="Y59" s="437"/>
      <c r="Z59" s="437"/>
      <c r="AA59" s="437"/>
      <c r="AB59" s="437"/>
      <c r="AC59" s="437"/>
      <c r="AD59" s="437"/>
      <c r="AE59" s="55" t="s">
        <v>1795</v>
      </c>
      <c r="AF59" s="443"/>
      <c r="AG59" s="55" t="s">
        <v>1796</v>
      </c>
      <c r="AH59" s="61" t="s">
        <v>227</v>
      </c>
      <c r="AI59" s="437">
        <v>11421</v>
      </c>
      <c r="AJ59" s="437">
        <v>403780.95299999998</v>
      </c>
      <c r="AK59" s="442">
        <v>4</v>
      </c>
      <c r="AL59" s="61"/>
      <c r="AM59" s="61"/>
      <c r="AN59" s="61"/>
      <c r="AO59" s="61"/>
      <c r="AP59" s="61"/>
      <c r="AQ59" s="61" t="s">
        <v>398</v>
      </c>
      <c r="AR59" s="61" t="s">
        <v>398</v>
      </c>
      <c r="AS59" s="61" t="s">
        <v>398</v>
      </c>
      <c r="AT59" s="61"/>
      <c r="AU59" s="61"/>
      <c r="AV59" s="61"/>
      <c r="AW59" s="61"/>
      <c r="AX59" s="55" t="s">
        <v>1792</v>
      </c>
      <c r="AY59" s="55"/>
    </row>
    <row r="60" spans="1:51" ht="90" x14ac:dyDescent="0.25">
      <c r="A60" s="12"/>
      <c r="B60" s="12"/>
      <c r="C60" s="12"/>
      <c r="D60" s="12"/>
      <c r="E60" s="12"/>
      <c r="F60" s="12"/>
      <c r="G60" s="12"/>
      <c r="H60" s="12"/>
      <c r="I60" s="12"/>
      <c r="J60" s="12"/>
      <c r="K60" s="12"/>
      <c r="L60" s="40"/>
      <c r="M60" s="12"/>
      <c r="N60" s="61"/>
      <c r="O60" s="61"/>
      <c r="P60" s="11"/>
      <c r="Q60" s="437">
        <v>48476.514799999997</v>
      </c>
      <c r="R60" s="437"/>
      <c r="S60" s="437"/>
      <c r="T60" s="437"/>
      <c r="U60" s="437"/>
      <c r="V60" s="437"/>
      <c r="W60" s="437"/>
      <c r="X60" s="437"/>
      <c r="Y60" s="437"/>
      <c r="Z60" s="437"/>
      <c r="AA60" s="437"/>
      <c r="AB60" s="437"/>
      <c r="AC60" s="437"/>
      <c r="AD60" s="437"/>
      <c r="AE60" s="55" t="s">
        <v>1797</v>
      </c>
      <c r="AF60" s="443" t="s">
        <v>1798</v>
      </c>
      <c r="AG60" s="55" t="s">
        <v>1799</v>
      </c>
      <c r="AH60" s="61" t="s">
        <v>227</v>
      </c>
      <c r="AI60" s="437">
        <v>1608</v>
      </c>
      <c r="AJ60" s="437">
        <v>48476.514799999997</v>
      </c>
      <c r="AK60" s="442">
        <v>0.2</v>
      </c>
      <c r="AL60" s="61" t="s">
        <v>398</v>
      </c>
      <c r="AM60" s="61" t="s">
        <v>398</v>
      </c>
      <c r="AN60" s="61" t="s">
        <v>398</v>
      </c>
      <c r="AO60" s="61"/>
      <c r="AP60" s="61"/>
      <c r="AQ60" s="61"/>
      <c r="AR60" s="61"/>
      <c r="AS60" s="61"/>
      <c r="AT60" s="61"/>
      <c r="AU60" s="61"/>
      <c r="AV60" s="61"/>
      <c r="AW60" s="61"/>
      <c r="AX60" s="55" t="s">
        <v>1792</v>
      </c>
      <c r="AY60" s="55" t="s">
        <v>1800</v>
      </c>
    </row>
    <row r="61" spans="1:51" ht="240" x14ac:dyDescent="0.25">
      <c r="A61" s="12"/>
      <c r="B61" s="12"/>
      <c r="C61" s="12"/>
      <c r="D61" s="12"/>
      <c r="E61" s="12"/>
      <c r="F61" s="12"/>
      <c r="G61" s="12"/>
      <c r="H61" s="12"/>
      <c r="I61" s="12"/>
      <c r="J61" s="12"/>
      <c r="K61" s="12"/>
      <c r="L61" s="40"/>
      <c r="M61" s="12"/>
      <c r="N61" s="61"/>
      <c r="O61" s="61"/>
      <c r="P61" s="11"/>
      <c r="Q61" s="437">
        <v>139556.91400000002</v>
      </c>
      <c r="R61" s="437"/>
      <c r="S61" s="437"/>
      <c r="T61" s="437"/>
      <c r="U61" s="437"/>
      <c r="V61" s="437"/>
      <c r="W61" s="437"/>
      <c r="X61" s="437"/>
      <c r="Y61" s="437"/>
      <c r="Z61" s="437"/>
      <c r="AA61" s="437"/>
      <c r="AB61" s="437"/>
      <c r="AC61" s="437"/>
      <c r="AD61" s="437"/>
      <c r="AE61" s="55" t="s">
        <v>1801</v>
      </c>
      <c r="AF61" s="443"/>
      <c r="AG61" s="55" t="s">
        <v>1799</v>
      </c>
      <c r="AH61" s="61" t="s">
        <v>227</v>
      </c>
      <c r="AI61" s="437">
        <v>7670</v>
      </c>
      <c r="AJ61" s="437">
        <v>139556.91400000002</v>
      </c>
      <c r="AK61" s="442">
        <v>2</v>
      </c>
      <c r="AL61" s="61" t="s">
        <v>398</v>
      </c>
      <c r="AM61" s="61" t="s">
        <v>398</v>
      </c>
      <c r="AN61" s="61" t="s">
        <v>398</v>
      </c>
      <c r="AO61" s="61"/>
      <c r="AP61" s="61"/>
      <c r="AQ61" s="61"/>
      <c r="AR61" s="61"/>
      <c r="AS61" s="61"/>
      <c r="AT61" s="61"/>
      <c r="AU61" s="61"/>
      <c r="AV61" s="61"/>
      <c r="AW61" s="61"/>
      <c r="AX61" s="55" t="s">
        <v>1792</v>
      </c>
      <c r="AY61" s="55" t="s">
        <v>1802</v>
      </c>
    </row>
    <row r="62" spans="1:51" ht="120" x14ac:dyDescent="0.25">
      <c r="A62" s="12"/>
      <c r="B62" s="12"/>
      <c r="C62" s="12"/>
      <c r="D62" s="12"/>
      <c r="E62" s="12"/>
      <c r="F62" s="12"/>
      <c r="G62" s="12"/>
      <c r="H62" s="12"/>
      <c r="I62" s="12"/>
      <c r="J62" s="12"/>
      <c r="K62" s="12"/>
      <c r="L62" s="40"/>
      <c r="M62" s="12"/>
      <c r="N62" s="61"/>
      <c r="O62" s="61"/>
      <c r="P62" s="11"/>
      <c r="Q62" s="437">
        <v>118286.01999999999</v>
      </c>
      <c r="R62" s="437"/>
      <c r="S62" s="437"/>
      <c r="T62" s="437"/>
      <c r="U62" s="437"/>
      <c r="V62" s="437"/>
      <c r="W62" s="437"/>
      <c r="X62" s="437"/>
      <c r="Y62" s="437"/>
      <c r="Z62" s="437"/>
      <c r="AA62" s="437"/>
      <c r="AB62" s="437"/>
      <c r="AC62" s="437"/>
      <c r="AD62" s="437"/>
      <c r="AE62" s="55" t="s">
        <v>1803</v>
      </c>
      <c r="AF62" s="443"/>
      <c r="AG62" s="55" t="s">
        <v>1673</v>
      </c>
      <c r="AH62" s="61" t="s">
        <v>530</v>
      </c>
      <c r="AI62" s="437">
        <v>26167</v>
      </c>
      <c r="AJ62" s="437">
        <v>118286.01999999999</v>
      </c>
      <c r="AK62" s="442">
        <v>10</v>
      </c>
      <c r="AL62" s="61" t="s">
        <v>398</v>
      </c>
      <c r="AM62" s="61" t="s">
        <v>398</v>
      </c>
      <c r="AN62" s="61" t="s">
        <v>398</v>
      </c>
      <c r="AO62" s="61"/>
      <c r="AP62" s="61"/>
      <c r="AQ62" s="61"/>
      <c r="AR62" s="61"/>
      <c r="AS62" s="61"/>
      <c r="AT62" s="61"/>
      <c r="AU62" s="61"/>
      <c r="AV62" s="61"/>
      <c r="AW62" s="61"/>
      <c r="AX62" s="55" t="s">
        <v>1804</v>
      </c>
      <c r="AY62" s="55"/>
    </row>
    <row r="63" spans="1:51" ht="75" x14ac:dyDescent="0.25">
      <c r="A63" s="12"/>
      <c r="B63" s="12"/>
      <c r="C63" s="12"/>
      <c r="D63" s="12"/>
      <c r="E63" s="12"/>
      <c r="F63" s="12"/>
      <c r="G63" s="12"/>
      <c r="H63" s="12"/>
      <c r="I63" s="12"/>
      <c r="J63" s="12"/>
      <c r="K63" s="12"/>
      <c r="L63" s="40"/>
      <c r="M63" s="12"/>
      <c r="N63" s="61"/>
      <c r="O63" s="61"/>
      <c r="P63" s="11"/>
      <c r="Q63" s="437">
        <v>128089.515</v>
      </c>
      <c r="R63" s="437"/>
      <c r="S63" s="437"/>
      <c r="T63" s="437"/>
      <c r="U63" s="437"/>
      <c r="V63" s="437"/>
      <c r="W63" s="437"/>
      <c r="X63" s="437"/>
      <c r="Y63" s="437"/>
      <c r="Z63" s="437"/>
      <c r="AA63" s="437"/>
      <c r="AB63" s="437"/>
      <c r="AC63" s="437"/>
      <c r="AD63" s="437"/>
      <c r="AE63" s="55" t="s">
        <v>1805</v>
      </c>
      <c r="AF63" s="443">
        <v>2017003190271</v>
      </c>
      <c r="AG63" s="55" t="s">
        <v>1806</v>
      </c>
      <c r="AH63" s="61" t="s">
        <v>530</v>
      </c>
      <c r="AI63" s="437">
        <v>37848</v>
      </c>
      <c r="AJ63" s="437">
        <v>128089.515</v>
      </c>
      <c r="AK63" s="442">
        <v>15</v>
      </c>
      <c r="AL63" s="61" t="s">
        <v>398</v>
      </c>
      <c r="AM63" s="61" t="s">
        <v>398</v>
      </c>
      <c r="AN63" s="61" t="s">
        <v>398</v>
      </c>
      <c r="AO63" s="61"/>
      <c r="AP63" s="61"/>
      <c r="AQ63" s="61"/>
      <c r="AR63" s="61"/>
      <c r="AS63" s="61"/>
      <c r="AT63" s="61"/>
      <c r="AU63" s="61"/>
      <c r="AV63" s="61"/>
      <c r="AW63" s="61"/>
      <c r="AX63" s="55" t="s">
        <v>1804</v>
      </c>
      <c r="AY63" s="55" t="s">
        <v>1807</v>
      </c>
    </row>
    <row r="64" spans="1:51" ht="120" x14ac:dyDescent="0.25">
      <c r="A64" s="12"/>
      <c r="B64" s="12"/>
      <c r="C64" s="12"/>
      <c r="D64" s="12"/>
      <c r="E64" s="12"/>
      <c r="F64" s="12"/>
      <c r="G64" s="12"/>
      <c r="H64" s="12"/>
      <c r="I64" s="12"/>
      <c r="J64" s="12"/>
      <c r="K64" s="12"/>
      <c r="L64" s="40"/>
      <c r="M64" s="12"/>
      <c r="N64" s="61"/>
      <c r="O64" s="61"/>
      <c r="P64" s="11"/>
      <c r="Q64" s="437">
        <v>43286.01999999999</v>
      </c>
      <c r="R64" s="437"/>
      <c r="S64" s="437"/>
      <c r="T64" s="437"/>
      <c r="U64" s="437"/>
      <c r="V64" s="437"/>
      <c r="W64" s="437"/>
      <c r="X64" s="437"/>
      <c r="Y64" s="437"/>
      <c r="Z64" s="437"/>
      <c r="AA64" s="437"/>
      <c r="AB64" s="437"/>
      <c r="AC64" s="437"/>
      <c r="AD64" s="437"/>
      <c r="AE64" s="55" t="s">
        <v>1808</v>
      </c>
      <c r="AF64" s="443"/>
      <c r="AG64" s="55" t="s">
        <v>1809</v>
      </c>
      <c r="AH64" s="61" t="s">
        <v>1810</v>
      </c>
      <c r="AI64" s="437">
        <v>136215</v>
      </c>
      <c r="AJ64" s="437">
        <v>43286.01999999999</v>
      </c>
      <c r="AK64" s="442">
        <v>3</v>
      </c>
      <c r="AL64" s="61"/>
      <c r="AM64" s="61"/>
      <c r="AN64" s="61"/>
      <c r="AO64" s="61"/>
      <c r="AP64" s="61"/>
      <c r="AQ64" s="61"/>
      <c r="AR64" s="61" t="s">
        <v>398</v>
      </c>
      <c r="AS64" s="61" t="s">
        <v>398</v>
      </c>
      <c r="AT64" s="61" t="s">
        <v>398</v>
      </c>
      <c r="AU64" s="61"/>
      <c r="AV64" s="61"/>
      <c r="AW64" s="61"/>
      <c r="AX64" s="55" t="s">
        <v>1804</v>
      </c>
      <c r="AY64" s="55"/>
    </row>
    <row r="65" spans="1:51" ht="90" x14ac:dyDescent="0.25">
      <c r="A65" s="12"/>
      <c r="B65" s="12"/>
      <c r="C65" s="12"/>
      <c r="D65" s="12"/>
      <c r="E65" s="12"/>
      <c r="F65" s="12"/>
      <c r="G65" s="12"/>
      <c r="H65" s="12"/>
      <c r="I65" s="12"/>
      <c r="J65" s="12"/>
      <c r="K65" s="12"/>
      <c r="L65" s="40"/>
      <c r="M65" s="12"/>
      <c r="N65" s="61"/>
      <c r="O65" s="61"/>
      <c r="P65" s="11"/>
      <c r="Q65" s="437">
        <v>153707.41800000001</v>
      </c>
      <c r="R65" s="437"/>
      <c r="S65" s="437"/>
      <c r="T65" s="437"/>
      <c r="U65" s="437"/>
      <c r="V65" s="437"/>
      <c r="W65" s="437"/>
      <c r="X65" s="437"/>
      <c r="Y65" s="437"/>
      <c r="Z65" s="437"/>
      <c r="AA65" s="437"/>
      <c r="AB65" s="437"/>
      <c r="AC65" s="437"/>
      <c r="AD65" s="437"/>
      <c r="AE65" s="55" t="s">
        <v>1811</v>
      </c>
      <c r="AF65" s="443">
        <v>2017003190271</v>
      </c>
      <c r="AG65" s="55" t="s">
        <v>1812</v>
      </c>
      <c r="AH65" s="61" t="s">
        <v>1694</v>
      </c>
      <c r="AI65" s="437">
        <v>46080</v>
      </c>
      <c r="AJ65" s="437">
        <v>153707.41800000001</v>
      </c>
      <c r="AK65" s="442">
        <v>18</v>
      </c>
      <c r="AL65" s="61"/>
      <c r="AM65" s="61"/>
      <c r="AN65" s="61"/>
      <c r="AO65" s="61"/>
      <c r="AP65" s="61"/>
      <c r="AQ65" s="61"/>
      <c r="AR65" s="61" t="s">
        <v>398</v>
      </c>
      <c r="AS65" s="61" t="s">
        <v>398</v>
      </c>
      <c r="AT65" s="61" t="s">
        <v>398</v>
      </c>
      <c r="AU65" s="61"/>
      <c r="AV65" s="61"/>
      <c r="AW65" s="61"/>
      <c r="AX65" s="55" t="s">
        <v>1804</v>
      </c>
      <c r="AY65" s="55"/>
    </row>
    <row r="66" spans="1:51" ht="90" x14ac:dyDescent="0.25">
      <c r="A66" s="12"/>
      <c r="B66" s="12"/>
      <c r="C66" s="12"/>
      <c r="D66" s="12"/>
      <c r="E66" s="12"/>
      <c r="F66" s="12"/>
      <c r="G66" s="12"/>
      <c r="H66" s="12"/>
      <c r="I66" s="12"/>
      <c r="J66" s="12"/>
      <c r="K66" s="12"/>
      <c r="L66" s="40"/>
      <c r="M66" s="12"/>
      <c r="N66" s="61"/>
      <c r="O66" s="61"/>
      <c r="P66" s="11"/>
      <c r="Q66" s="437">
        <v>170786.02</v>
      </c>
      <c r="R66" s="437"/>
      <c r="S66" s="437"/>
      <c r="T66" s="437"/>
      <c r="U66" s="437"/>
      <c r="V66" s="437"/>
      <c r="W66" s="437"/>
      <c r="X66" s="437"/>
      <c r="Y66" s="437"/>
      <c r="Z66" s="437"/>
      <c r="AA66" s="437"/>
      <c r="AB66" s="437"/>
      <c r="AC66" s="437"/>
      <c r="AD66" s="437"/>
      <c r="AE66" s="55" t="s">
        <v>1813</v>
      </c>
      <c r="AF66" s="443">
        <v>2017003190271</v>
      </c>
      <c r="AG66" s="55" t="s">
        <v>1814</v>
      </c>
      <c r="AH66" s="61" t="s">
        <v>1815</v>
      </c>
      <c r="AI66" s="437">
        <v>312447</v>
      </c>
      <c r="AJ66" s="437">
        <v>170786.02</v>
      </c>
      <c r="AK66" s="442">
        <v>20</v>
      </c>
      <c r="AL66" s="61" t="s">
        <v>66</v>
      </c>
      <c r="AM66" s="61" t="s">
        <v>66</v>
      </c>
      <c r="AN66" s="61" t="s">
        <v>66</v>
      </c>
      <c r="AO66" s="61"/>
      <c r="AP66" s="61"/>
      <c r="AQ66" s="61"/>
      <c r="AR66" s="61"/>
      <c r="AS66" s="61"/>
      <c r="AT66" s="61"/>
      <c r="AU66" s="61"/>
      <c r="AV66" s="61"/>
      <c r="AW66" s="61"/>
      <c r="AX66" s="55" t="s">
        <v>1804</v>
      </c>
      <c r="AY66" s="55"/>
    </row>
    <row r="67" spans="1:51" ht="90" x14ac:dyDescent="0.25">
      <c r="A67" s="12"/>
      <c r="B67" s="12"/>
      <c r="C67" s="12"/>
      <c r="D67" s="12"/>
      <c r="E67" s="12"/>
      <c r="F67" s="12"/>
      <c r="G67" s="12"/>
      <c r="H67" s="12"/>
      <c r="I67" s="12"/>
      <c r="J67" s="12"/>
      <c r="K67" s="12"/>
      <c r="L67" s="40"/>
      <c r="M67" s="12"/>
      <c r="N67" s="61"/>
      <c r="O67" s="61"/>
      <c r="P67" s="11"/>
      <c r="Q67" s="437">
        <v>256179.03</v>
      </c>
      <c r="R67" s="437"/>
      <c r="S67" s="437"/>
      <c r="T67" s="437"/>
      <c r="U67" s="437"/>
      <c r="V67" s="437"/>
      <c r="W67" s="437"/>
      <c r="X67" s="437"/>
      <c r="Y67" s="437"/>
      <c r="Z67" s="437"/>
      <c r="AA67" s="437"/>
      <c r="AB67" s="437"/>
      <c r="AC67" s="437"/>
      <c r="AD67" s="437"/>
      <c r="AE67" s="55" t="s">
        <v>1816</v>
      </c>
      <c r="AF67" s="443"/>
      <c r="AG67" s="55" t="s">
        <v>1817</v>
      </c>
      <c r="AH67" s="61" t="s">
        <v>1069</v>
      </c>
      <c r="AI67" s="437">
        <v>32834</v>
      </c>
      <c r="AJ67" s="437">
        <v>256179.03</v>
      </c>
      <c r="AK67" s="442">
        <v>30</v>
      </c>
      <c r="AL67" s="61"/>
      <c r="AM67" s="61"/>
      <c r="AN67" s="61"/>
      <c r="AO67" s="61" t="s">
        <v>398</v>
      </c>
      <c r="AP67" s="61" t="s">
        <v>398</v>
      </c>
      <c r="AQ67" s="61" t="s">
        <v>398</v>
      </c>
      <c r="AR67" s="61"/>
      <c r="AS67" s="61"/>
      <c r="AT67" s="61"/>
      <c r="AU67" s="61"/>
      <c r="AV67" s="61"/>
      <c r="AW67" s="61"/>
      <c r="AX67" s="55" t="s">
        <v>1804</v>
      </c>
      <c r="AY67" s="55" t="s">
        <v>1818</v>
      </c>
    </row>
    <row r="68" spans="1:51" ht="105" x14ac:dyDescent="0.25">
      <c r="A68" s="12"/>
      <c r="B68" s="12"/>
      <c r="C68" s="12"/>
      <c r="D68" s="12"/>
      <c r="E68" s="12"/>
      <c r="F68" s="12"/>
      <c r="G68" s="12"/>
      <c r="H68" s="12"/>
      <c r="I68" s="12"/>
      <c r="J68" s="12"/>
      <c r="K68" s="12"/>
      <c r="L68" s="40"/>
      <c r="M68" s="12"/>
      <c r="N68" s="61"/>
      <c r="O68" s="61"/>
      <c r="P68" s="11"/>
      <c r="Q68" s="437">
        <v>256179.03</v>
      </c>
      <c r="R68" s="437"/>
      <c r="S68" s="437"/>
      <c r="T68" s="437"/>
      <c r="U68" s="437"/>
      <c r="V68" s="437"/>
      <c r="W68" s="437"/>
      <c r="X68" s="437"/>
      <c r="Y68" s="437"/>
      <c r="Z68" s="437"/>
      <c r="AA68" s="437"/>
      <c r="AB68" s="437"/>
      <c r="AC68" s="437"/>
      <c r="AD68" s="437"/>
      <c r="AE68" s="55" t="s">
        <v>1819</v>
      </c>
      <c r="AF68" s="443"/>
      <c r="AG68" s="55" t="s">
        <v>1820</v>
      </c>
      <c r="AH68" s="61" t="s">
        <v>1694</v>
      </c>
      <c r="AI68" s="437">
        <v>8539.3009999999995</v>
      </c>
      <c r="AJ68" s="437">
        <v>256179.03</v>
      </c>
      <c r="AK68" s="442">
        <v>30</v>
      </c>
      <c r="AL68" s="61"/>
      <c r="AM68" s="61"/>
      <c r="AN68" s="61"/>
      <c r="AO68" s="61"/>
      <c r="AP68" s="61"/>
      <c r="AQ68" s="61"/>
      <c r="AR68" s="61" t="s">
        <v>398</v>
      </c>
      <c r="AS68" s="61" t="s">
        <v>398</v>
      </c>
      <c r="AT68" s="61" t="s">
        <v>398</v>
      </c>
      <c r="AU68" s="61"/>
      <c r="AV68" s="61"/>
      <c r="AW68" s="61"/>
      <c r="AX68" s="55" t="s">
        <v>1804</v>
      </c>
      <c r="AY68" s="55"/>
    </row>
    <row r="69" spans="1:51" ht="240" x14ac:dyDescent="0.25">
      <c r="A69" s="12"/>
      <c r="B69" s="12"/>
      <c r="C69" s="12"/>
      <c r="D69" s="12"/>
      <c r="E69" s="12"/>
      <c r="F69" s="12"/>
      <c r="G69" s="12"/>
      <c r="H69" s="12"/>
      <c r="I69" s="12"/>
      <c r="J69" s="12"/>
      <c r="K69" s="12"/>
      <c r="L69" s="40"/>
      <c r="M69" s="12"/>
      <c r="N69" s="61"/>
      <c r="O69" s="61"/>
      <c r="P69" s="11"/>
      <c r="Q69" s="437">
        <v>249951.28049999999</v>
      </c>
      <c r="R69" s="437"/>
      <c r="S69" s="437"/>
      <c r="T69" s="437"/>
      <c r="U69" s="437"/>
      <c r="V69" s="437"/>
      <c r="W69" s="437"/>
      <c r="X69" s="437"/>
      <c r="Y69" s="437"/>
      <c r="Z69" s="437"/>
      <c r="AA69" s="437"/>
      <c r="AB69" s="437"/>
      <c r="AC69" s="437">
        <v>500000</v>
      </c>
      <c r="AD69" s="437"/>
      <c r="AE69" s="55" t="s">
        <v>1821</v>
      </c>
      <c r="AF69" s="443">
        <v>2017003190231</v>
      </c>
      <c r="AG69" s="55" t="s">
        <v>1822</v>
      </c>
      <c r="AH69" s="61" t="s">
        <v>1069</v>
      </c>
      <c r="AI69" s="437">
        <v>132580</v>
      </c>
      <c r="AJ69" s="437">
        <v>749951.28049999999</v>
      </c>
      <c r="AK69" s="442">
        <v>16.5</v>
      </c>
      <c r="AL69" s="61" t="s">
        <v>398</v>
      </c>
      <c r="AM69" s="61" t="s">
        <v>398</v>
      </c>
      <c r="AN69" s="61" t="s">
        <v>398</v>
      </c>
      <c r="AO69" s="61" t="s">
        <v>398</v>
      </c>
      <c r="AP69" s="61" t="s">
        <v>398</v>
      </c>
      <c r="AQ69" s="61" t="s">
        <v>398</v>
      </c>
      <c r="AR69" s="61" t="s">
        <v>398</v>
      </c>
      <c r="AS69" s="61" t="s">
        <v>398</v>
      </c>
      <c r="AT69" s="61" t="s">
        <v>398</v>
      </c>
      <c r="AU69" s="61" t="s">
        <v>398</v>
      </c>
      <c r="AV69" s="61"/>
      <c r="AW69" s="61"/>
      <c r="AX69" s="55" t="s">
        <v>1823</v>
      </c>
      <c r="AY69" s="55" t="s">
        <v>1824</v>
      </c>
    </row>
    <row r="70" spans="1:51" ht="180" x14ac:dyDescent="0.25">
      <c r="A70" s="12"/>
      <c r="B70" s="12"/>
      <c r="C70" s="12"/>
      <c r="D70" s="12"/>
      <c r="E70" s="12"/>
      <c r="F70" s="12"/>
      <c r="G70" s="12"/>
      <c r="H70" s="12"/>
      <c r="I70" s="12"/>
      <c r="J70" s="12"/>
      <c r="K70" s="12"/>
      <c r="L70" s="40"/>
      <c r="M70" s="12"/>
      <c r="N70" s="61"/>
      <c r="O70" s="61"/>
      <c r="P70" s="11"/>
      <c r="Q70" s="437"/>
      <c r="R70" s="437"/>
      <c r="S70" s="437"/>
      <c r="T70" s="437"/>
      <c r="U70" s="437">
        <v>4652271.5410000002</v>
      </c>
      <c r="V70" s="437"/>
      <c r="W70" s="437"/>
      <c r="X70" s="437"/>
      <c r="Y70" s="437"/>
      <c r="Z70" s="437"/>
      <c r="AA70" s="437"/>
      <c r="AB70" s="437"/>
      <c r="AC70" s="437"/>
      <c r="AD70" s="437"/>
      <c r="AE70" s="55" t="s">
        <v>1825</v>
      </c>
      <c r="AF70" s="443">
        <v>2016000030031</v>
      </c>
      <c r="AG70" s="55" t="s">
        <v>1826</v>
      </c>
      <c r="AH70" s="61" t="s">
        <v>1815</v>
      </c>
      <c r="AI70" s="437">
        <v>51446</v>
      </c>
      <c r="AJ70" s="437">
        <v>4652271.5410000002</v>
      </c>
      <c r="AK70" s="442">
        <v>4</v>
      </c>
      <c r="AL70" s="61"/>
      <c r="AM70" s="61" t="s">
        <v>398</v>
      </c>
      <c r="AN70" s="61" t="s">
        <v>398</v>
      </c>
      <c r="AO70" s="61" t="s">
        <v>398</v>
      </c>
      <c r="AP70" s="61" t="s">
        <v>398</v>
      </c>
      <c r="AQ70" s="61" t="s">
        <v>398</v>
      </c>
      <c r="AR70" s="61" t="s">
        <v>398</v>
      </c>
      <c r="AS70" s="61" t="s">
        <v>398</v>
      </c>
      <c r="AT70" s="61"/>
      <c r="AU70" s="61"/>
      <c r="AV70" s="61"/>
      <c r="AW70" s="61"/>
      <c r="AX70" s="55" t="s">
        <v>1823</v>
      </c>
      <c r="AY70" s="55" t="s">
        <v>1827</v>
      </c>
    </row>
    <row r="71" spans="1:51" ht="75" x14ac:dyDescent="0.25">
      <c r="A71" s="12"/>
      <c r="B71" s="12"/>
      <c r="C71" s="12"/>
      <c r="D71" s="12"/>
      <c r="E71" s="12"/>
      <c r="F71" s="12"/>
      <c r="G71" s="12"/>
      <c r="H71" s="12"/>
      <c r="I71" s="12"/>
      <c r="J71" s="12"/>
      <c r="K71" s="12"/>
      <c r="L71" s="40"/>
      <c r="M71" s="12"/>
      <c r="N71" s="61"/>
      <c r="O71" s="61"/>
      <c r="P71" s="11"/>
      <c r="Q71" s="437">
        <v>153707.41800000001</v>
      </c>
      <c r="R71" s="437"/>
      <c r="S71" s="437"/>
      <c r="T71" s="437"/>
      <c r="U71" s="437"/>
      <c r="V71" s="437"/>
      <c r="W71" s="437"/>
      <c r="X71" s="437"/>
      <c r="Y71" s="437"/>
      <c r="Z71" s="437"/>
      <c r="AA71" s="437"/>
      <c r="AB71" s="437"/>
      <c r="AC71" s="437"/>
      <c r="AD71" s="437"/>
      <c r="AE71" s="55" t="s">
        <v>1828</v>
      </c>
      <c r="AF71" s="443"/>
      <c r="AG71" s="55" t="s">
        <v>1829</v>
      </c>
      <c r="AH71" s="61" t="s">
        <v>1069</v>
      </c>
      <c r="AI71" s="437">
        <v>33388</v>
      </c>
      <c r="AJ71" s="437">
        <v>153707.41800000001</v>
      </c>
      <c r="AK71" s="442">
        <v>18</v>
      </c>
      <c r="AL71" s="61"/>
      <c r="AM71" s="61"/>
      <c r="AN71" s="61"/>
      <c r="AO71" s="61" t="s">
        <v>398</v>
      </c>
      <c r="AP71" s="61" t="s">
        <v>398</v>
      </c>
      <c r="AQ71" s="61" t="s">
        <v>398</v>
      </c>
      <c r="AR71" s="61"/>
      <c r="AS71" s="61"/>
      <c r="AT71" s="61"/>
      <c r="AU71" s="61"/>
      <c r="AV71" s="61"/>
      <c r="AW71" s="61"/>
      <c r="AX71" s="55" t="s">
        <v>1804</v>
      </c>
      <c r="AY71" s="55" t="s">
        <v>1830</v>
      </c>
    </row>
    <row r="72" spans="1:51" ht="195" x14ac:dyDescent="0.25">
      <c r="A72" s="12"/>
      <c r="B72" s="12"/>
      <c r="C72" s="12"/>
      <c r="D72" s="12"/>
      <c r="E72" s="12"/>
      <c r="F72" s="12"/>
      <c r="G72" s="12"/>
      <c r="H72" s="12"/>
      <c r="I72" s="12"/>
      <c r="J72" s="12"/>
      <c r="K72" s="12"/>
      <c r="L72" s="40"/>
      <c r="M72" s="12"/>
      <c r="N72" s="61"/>
      <c r="O72" s="61"/>
      <c r="P72" s="11"/>
      <c r="Q72" s="437">
        <v>136623.986</v>
      </c>
      <c r="R72" s="437"/>
      <c r="S72" s="437"/>
      <c r="T72" s="437"/>
      <c r="U72" s="437"/>
      <c r="V72" s="437"/>
      <c r="W72" s="437"/>
      <c r="X72" s="437"/>
      <c r="Y72" s="437"/>
      <c r="Z72" s="437"/>
      <c r="AA72" s="437"/>
      <c r="AB72" s="437"/>
      <c r="AC72" s="437"/>
      <c r="AD72" s="437"/>
      <c r="AE72" s="55" t="s">
        <v>1831</v>
      </c>
      <c r="AF72" s="443"/>
      <c r="AG72" s="55" t="s">
        <v>1832</v>
      </c>
      <c r="AH72" s="61" t="s">
        <v>1833</v>
      </c>
      <c r="AI72" s="11">
        <f>42886+25963</f>
        <v>68849</v>
      </c>
      <c r="AJ72" s="437">
        <v>136623.986</v>
      </c>
      <c r="AK72" s="442">
        <v>2</v>
      </c>
      <c r="AL72" s="61" t="s">
        <v>398</v>
      </c>
      <c r="AM72" s="61" t="s">
        <v>398</v>
      </c>
      <c r="AN72" s="61" t="s">
        <v>398</v>
      </c>
      <c r="AO72" s="61"/>
      <c r="AP72" s="61"/>
      <c r="AQ72" s="61"/>
      <c r="AR72" s="61"/>
      <c r="AS72" s="61"/>
      <c r="AT72" s="61"/>
      <c r="AU72" s="61"/>
      <c r="AV72" s="61"/>
      <c r="AW72" s="61"/>
      <c r="AX72" s="55" t="s">
        <v>1792</v>
      </c>
      <c r="AY72" s="55" t="s">
        <v>1834</v>
      </c>
    </row>
    <row r="73" spans="1:51" ht="180" x14ac:dyDescent="0.25">
      <c r="A73" s="12"/>
      <c r="B73" s="12"/>
      <c r="C73" s="12"/>
      <c r="D73" s="12"/>
      <c r="E73" s="12"/>
      <c r="F73" s="12"/>
      <c r="G73" s="12"/>
      <c r="H73" s="12"/>
      <c r="I73" s="12"/>
      <c r="J73" s="12"/>
      <c r="K73" s="12"/>
      <c r="L73" s="40"/>
      <c r="M73" s="12"/>
      <c r="N73" s="61"/>
      <c r="O73" s="61"/>
      <c r="P73" s="11"/>
      <c r="Q73" s="437">
        <v>57775.212</v>
      </c>
      <c r="R73" s="437"/>
      <c r="S73" s="437"/>
      <c r="T73" s="437"/>
      <c r="U73" s="437"/>
      <c r="V73" s="437"/>
      <c r="W73" s="437"/>
      <c r="X73" s="437"/>
      <c r="Y73" s="437"/>
      <c r="Z73" s="437"/>
      <c r="AA73" s="437"/>
      <c r="AB73" s="437"/>
      <c r="AC73" s="437"/>
      <c r="AD73" s="437"/>
      <c r="AE73" s="55" t="s">
        <v>1835</v>
      </c>
      <c r="AF73" s="443"/>
      <c r="AG73" s="55" t="s">
        <v>1836</v>
      </c>
      <c r="AH73" s="61" t="s">
        <v>1069</v>
      </c>
      <c r="AI73" s="11">
        <v>32225</v>
      </c>
      <c r="AJ73" s="437">
        <v>57775.212</v>
      </c>
      <c r="AK73" s="442">
        <v>1</v>
      </c>
      <c r="AL73" s="61" t="s">
        <v>398</v>
      </c>
      <c r="AM73" s="61" t="s">
        <v>398</v>
      </c>
      <c r="AN73" s="61"/>
      <c r="AO73" s="61"/>
      <c r="AP73" s="61"/>
      <c r="AQ73" s="61"/>
      <c r="AR73" s="61"/>
      <c r="AS73" s="61"/>
      <c r="AT73" s="61"/>
      <c r="AU73" s="61"/>
      <c r="AV73" s="61"/>
      <c r="AW73" s="61"/>
      <c r="AX73" s="55" t="s">
        <v>1792</v>
      </c>
      <c r="AY73" s="55" t="s">
        <v>1837</v>
      </c>
    </row>
    <row r="74" spans="1:51" ht="225" x14ac:dyDescent="0.25">
      <c r="A74" s="12"/>
      <c r="B74" s="12"/>
      <c r="C74" s="12"/>
      <c r="D74" s="12"/>
      <c r="E74" s="12"/>
      <c r="F74" s="12"/>
      <c r="G74" s="12"/>
      <c r="H74" s="12"/>
      <c r="I74" s="12"/>
      <c r="J74" s="12"/>
      <c r="K74" s="12"/>
      <c r="L74" s="40"/>
      <c r="M74" s="12"/>
      <c r="N74" s="61"/>
      <c r="O74" s="61"/>
      <c r="P74" s="11"/>
      <c r="Q74" s="437">
        <v>250000</v>
      </c>
      <c r="R74" s="437"/>
      <c r="S74" s="437"/>
      <c r="T74" s="437"/>
      <c r="U74" s="437"/>
      <c r="V74" s="437"/>
      <c r="W74" s="437"/>
      <c r="X74" s="437"/>
      <c r="Y74" s="437"/>
      <c r="Z74" s="437"/>
      <c r="AA74" s="437"/>
      <c r="AB74" s="437"/>
      <c r="AC74" s="437">
        <v>699816</v>
      </c>
      <c r="AD74" s="437"/>
      <c r="AE74" s="55" t="s">
        <v>1838</v>
      </c>
      <c r="AF74" s="443">
        <v>2017003190079</v>
      </c>
      <c r="AG74" s="55" t="s">
        <v>1729</v>
      </c>
      <c r="AH74" s="61" t="s">
        <v>227</v>
      </c>
      <c r="AI74" s="11">
        <f>26715*0.15</f>
        <v>4007.25</v>
      </c>
      <c r="AJ74" s="437">
        <v>949816</v>
      </c>
      <c r="AK74" s="442">
        <v>29</v>
      </c>
      <c r="AL74" s="61" t="s">
        <v>398</v>
      </c>
      <c r="AM74" s="61" t="s">
        <v>398</v>
      </c>
      <c r="AN74" s="61" t="s">
        <v>398</v>
      </c>
      <c r="AO74" s="61" t="s">
        <v>398</v>
      </c>
      <c r="AP74" s="61"/>
      <c r="AQ74" s="61"/>
      <c r="AR74" s="61"/>
      <c r="AS74" s="61"/>
      <c r="AT74" s="61"/>
      <c r="AU74" s="61"/>
      <c r="AV74" s="61"/>
      <c r="AW74" s="61"/>
      <c r="AX74" s="55" t="s">
        <v>1792</v>
      </c>
      <c r="AY74" s="55"/>
    </row>
    <row r="75" spans="1:51" ht="60" x14ac:dyDescent="0.25">
      <c r="A75" s="12"/>
      <c r="B75" s="12"/>
      <c r="C75" s="12"/>
      <c r="D75" s="12"/>
      <c r="E75" s="12"/>
      <c r="F75" s="12"/>
      <c r="G75" s="12"/>
      <c r="H75" s="12"/>
      <c r="I75" s="12"/>
      <c r="J75" s="12"/>
      <c r="K75" s="12"/>
      <c r="L75" s="40"/>
      <c r="M75" s="12"/>
      <c r="N75" s="61"/>
      <c r="O75" s="61"/>
      <c r="P75" s="11"/>
      <c r="Q75" s="437">
        <v>78453.679999999993</v>
      </c>
      <c r="R75" s="437"/>
      <c r="S75" s="437"/>
      <c r="T75" s="437"/>
      <c r="U75" s="437"/>
      <c r="V75" s="437"/>
      <c r="W75" s="437"/>
      <c r="X75" s="437"/>
      <c r="Y75" s="437"/>
      <c r="Z75" s="437"/>
      <c r="AA75" s="437"/>
      <c r="AB75" s="437"/>
      <c r="AC75" s="437"/>
      <c r="AD75" s="437"/>
      <c r="AE75" s="55" t="s">
        <v>1839</v>
      </c>
      <c r="AF75" s="443"/>
      <c r="AG75" s="55" t="s">
        <v>1806</v>
      </c>
      <c r="AH75" s="61" t="s">
        <v>530</v>
      </c>
      <c r="AI75" s="11">
        <f>37522*0.15</f>
        <v>5628.3</v>
      </c>
      <c r="AJ75" s="437">
        <v>78453.679999999993</v>
      </c>
      <c r="AK75" s="442">
        <v>10</v>
      </c>
      <c r="AL75" s="61" t="s">
        <v>398</v>
      </c>
      <c r="AM75" s="61" t="s">
        <v>398</v>
      </c>
      <c r="AN75" s="61" t="s">
        <v>398</v>
      </c>
      <c r="AO75" s="61"/>
      <c r="AP75" s="61"/>
      <c r="AQ75" s="61"/>
      <c r="AR75" s="61"/>
      <c r="AS75" s="61"/>
      <c r="AT75" s="61"/>
      <c r="AU75" s="61"/>
      <c r="AV75" s="61"/>
      <c r="AW75" s="61"/>
      <c r="AX75" s="55" t="s">
        <v>1804</v>
      </c>
      <c r="AY75" s="55"/>
    </row>
    <row r="76" spans="1:51" ht="90" x14ac:dyDescent="0.25">
      <c r="A76" s="12"/>
      <c r="B76" s="12"/>
      <c r="C76" s="12"/>
      <c r="D76" s="12"/>
      <c r="E76" s="12"/>
      <c r="F76" s="12"/>
      <c r="G76" s="12"/>
      <c r="H76" s="12"/>
      <c r="I76" s="12"/>
      <c r="J76" s="12"/>
      <c r="K76" s="12"/>
      <c r="L76" s="40"/>
      <c r="M76" s="12"/>
      <c r="N76" s="61"/>
      <c r="O76" s="61"/>
      <c r="P76" s="11"/>
      <c r="Q76" s="437">
        <v>125525.88800000001</v>
      </c>
      <c r="R76" s="437"/>
      <c r="S76" s="437"/>
      <c r="T76" s="437"/>
      <c r="U76" s="437"/>
      <c r="V76" s="437"/>
      <c r="W76" s="437"/>
      <c r="X76" s="437"/>
      <c r="Y76" s="437"/>
      <c r="Z76" s="437"/>
      <c r="AA76" s="437"/>
      <c r="AB76" s="437"/>
      <c r="AC76" s="437"/>
      <c r="AD76" s="437"/>
      <c r="AE76" s="55" t="s">
        <v>1840</v>
      </c>
      <c r="AF76" s="443">
        <v>2017003190271</v>
      </c>
      <c r="AG76" s="55" t="s">
        <v>1841</v>
      </c>
      <c r="AH76" s="61" t="s">
        <v>530</v>
      </c>
      <c r="AI76" s="11">
        <f>47525*0.15</f>
        <v>7128.75</v>
      </c>
      <c r="AJ76" s="437">
        <v>125525.88800000001</v>
      </c>
      <c r="AK76" s="442">
        <v>16</v>
      </c>
      <c r="AL76" s="61" t="s">
        <v>398</v>
      </c>
      <c r="AM76" s="61" t="s">
        <v>398</v>
      </c>
      <c r="AN76" s="61" t="s">
        <v>398</v>
      </c>
      <c r="AO76" s="61"/>
      <c r="AP76" s="61"/>
      <c r="AQ76" s="61"/>
      <c r="AR76" s="61"/>
      <c r="AS76" s="61"/>
      <c r="AT76" s="61"/>
      <c r="AU76" s="61"/>
      <c r="AV76" s="61"/>
      <c r="AW76" s="61"/>
      <c r="AX76" s="55" t="s">
        <v>1804</v>
      </c>
      <c r="AY76" s="55"/>
    </row>
    <row r="77" spans="1:51" ht="60" x14ac:dyDescent="0.25">
      <c r="A77" s="12"/>
      <c r="B77" s="12"/>
      <c r="C77" s="12"/>
      <c r="D77" s="12"/>
      <c r="E77" s="12"/>
      <c r="F77" s="12"/>
      <c r="G77" s="12"/>
      <c r="H77" s="12"/>
      <c r="I77" s="12"/>
      <c r="J77" s="12"/>
      <c r="K77" s="12"/>
      <c r="L77" s="40"/>
      <c r="M77" s="12"/>
      <c r="N77" s="61"/>
      <c r="O77" s="61"/>
      <c r="P77" s="11"/>
      <c r="Q77" s="437">
        <v>156907.35999999999</v>
      </c>
      <c r="R77" s="437"/>
      <c r="S77" s="437"/>
      <c r="T77" s="437"/>
      <c r="U77" s="437"/>
      <c r="V77" s="437"/>
      <c r="W77" s="437"/>
      <c r="X77" s="437"/>
      <c r="Y77" s="437"/>
      <c r="Z77" s="437"/>
      <c r="AA77" s="437"/>
      <c r="AB77" s="437"/>
      <c r="AC77" s="437"/>
      <c r="AD77" s="437"/>
      <c r="AE77" s="55" t="s">
        <v>1842</v>
      </c>
      <c r="AF77" s="443">
        <v>2017003190271</v>
      </c>
      <c r="AG77" s="55" t="s">
        <v>1812</v>
      </c>
      <c r="AH77" s="61" t="s">
        <v>1694</v>
      </c>
      <c r="AI77" s="437">
        <f>45563*0.3</f>
        <v>13668.9</v>
      </c>
      <c r="AJ77" s="437">
        <v>156907.35999999999</v>
      </c>
      <c r="AK77" s="442">
        <v>20</v>
      </c>
      <c r="AL77" s="61"/>
      <c r="AM77" s="61"/>
      <c r="AN77" s="61"/>
      <c r="AO77" s="61"/>
      <c r="AP77" s="61"/>
      <c r="AQ77" s="61"/>
      <c r="AR77" s="61" t="s">
        <v>398</v>
      </c>
      <c r="AS77" s="61" t="s">
        <v>398</v>
      </c>
      <c r="AT77" s="61" t="s">
        <v>398</v>
      </c>
      <c r="AU77" s="61"/>
      <c r="AV77" s="61"/>
      <c r="AW77" s="61"/>
      <c r="AX77" s="55" t="s">
        <v>1804</v>
      </c>
      <c r="AY77" s="55"/>
    </row>
    <row r="78" spans="1:51" ht="75" x14ac:dyDescent="0.25">
      <c r="A78" s="12"/>
      <c r="B78" s="12"/>
      <c r="C78" s="12"/>
      <c r="D78" s="12"/>
      <c r="E78" s="12"/>
      <c r="F78" s="12"/>
      <c r="G78" s="12"/>
      <c r="H78" s="12"/>
      <c r="I78" s="12"/>
      <c r="J78" s="12"/>
      <c r="K78" s="12"/>
      <c r="L78" s="40"/>
      <c r="M78" s="12"/>
      <c r="N78" s="61"/>
      <c r="O78" s="61"/>
      <c r="P78" s="11"/>
      <c r="Q78" s="437">
        <v>235361.04</v>
      </c>
      <c r="R78" s="437"/>
      <c r="S78" s="437"/>
      <c r="T78" s="437"/>
      <c r="U78" s="437"/>
      <c r="V78" s="437"/>
      <c r="W78" s="437"/>
      <c r="X78" s="437"/>
      <c r="Y78" s="437"/>
      <c r="Z78" s="437"/>
      <c r="AA78" s="437"/>
      <c r="AB78" s="437"/>
      <c r="AC78" s="437"/>
      <c r="AD78" s="437"/>
      <c r="AE78" s="55" t="s">
        <v>1843</v>
      </c>
      <c r="AF78" s="443">
        <v>2017003190271</v>
      </c>
      <c r="AG78" s="55" t="s">
        <v>1841</v>
      </c>
      <c r="AH78" s="61" t="s">
        <v>530</v>
      </c>
      <c r="AI78" s="437">
        <f>47525*0.2</f>
        <v>9505</v>
      </c>
      <c r="AJ78" s="437">
        <v>235361.04</v>
      </c>
      <c r="AK78" s="442">
        <v>30</v>
      </c>
      <c r="AL78" s="61" t="s">
        <v>398</v>
      </c>
      <c r="AM78" s="61" t="s">
        <v>398</v>
      </c>
      <c r="AN78" s="61" t="s">
        <v>398</v>
      </c>
      <c r="AO78" s="61"/>
      <c r="AP78" s="61"/>
      <c r="AQ78" s="61"/>
      <c r="AR78" s="61"/>
      <c r="AS78" s="61"/>
      <c r="AT78" s="61"/>
      <c r="AU78" s="61"/>
      <c r="AV78" s="61"/>
      <c r="AW78" s="61"/>
      <c r="AX78" s="55" t="s">
        <v>1804</v>
      </c>
      <c r="AY78" s="55"/>
    </row>
    <row r="79" spans="1:51" ht="90" x14ac:dyDescent="0.25">
      <c r="A79" s="12"/>
      <c r="B79" s="12"/>
      <c r="C79" s="12"/>
      <c r="D79" s="12"/>
      <c r="E79" s="12"/>
      <c r="F79" s="12"/>
      <c r="G79" s="12"/>
      <c r="H79" s="12"/>
      <c r="I79" s="12"/>
      <c r="J79" s="12"/>
      <c r="K79" s="12"/>
      <c r="L79" s="40"/>
      <c r="M79" s="12"/>
      <c r="N79" s="61"/>
      <c r="O79" s="61"/>
      <c r="P79" s="11"/>
      <c r="Q79" s="437">
        <v>235361.04</v>
      </c>
      <c r="R79" s="437"/>
      <c r="S79" s="437"/>
      <c r="T79" s="437"/>
      <c r="U79" s="437"/>
      <c r="V79" s="437"/>
      <c r="W79" s="437"/>
      <c r="X79" s="437"/>
      <c r="Y79" s="437"/>
      <c r="Z79" s="437"/>
      <c r="AA79" s="437"/>
      <c r="AB79" s="437"/>
      <c r="AC79" s="437"/>
      <c r="AD79" s="437"/>
      <c r="AE79" s="55" t="s">
        <v>1844</v>
      </c>
      <c r="AF79" s="443">
        <v>2017003190271</v>
      </c>
      <c r="AG79" s="55" t="s">
        <v>1845</v>
      </c>
      <c r="AH79" s="61" t="s">
        <v>227</v>
      </c>
      <c r="AI79" s="437">
        <f>36205*0.2</f>
        <v>7241</v>
      </c>
      <c r="AJ79" s="437">
        <v>235361.04</v>
      </c>
      <c r="AK79" s="442">
        <v>30</v>
      </c>
      <c r="AL79" s="61"/>
      <c r="AM79" s="61"/>
      <c r="AN79" s="61"/>
      <c r="AO79" s="61"/>
      <c r="AP79" s="61"/>
      <c r="AQ79" s="61"/>
      <c r="AR79" s="61" t="s">
        <v>398</v>
      </c>
      <c r="AS79" s="61" t="s">
        <v>398</v>
      </c>
      <c r="AT79" s="61" t="s">
        <v>398</v>
      </c>
      <c r="AU79" s="61"/>
      <c r="AV79" s="61"/>
      <c r="AW79" s="61"/>
      <c r="AX79" s="55" t="s">
        <v>1804</v>
      </c>
      <c r="AY79" s="55"/>
    </row>
    <row r="80" spans="1:51" ht="90" x14ac:dyDescent="0.25">
      <c r="A80" s="12"/>
      <c r="B80" s="12"/>
      <c r="C80" s="12"/>
      <c r="D80" s="12"/>
      <c r="E80" s="12"/>
      <c r="F80" s="12"/>
      <c r="G80" s="12"/>
      <c r="H80" s="12"/>
      <c r="I80" s="12"/>
      <c r="J80" s="12"/>
      <c r="K80" s="12"/>
      <c r="L80" s="40"/>
      <c r="M80" s="12"/>
      <c r="N80" s="61"/>
      <c r="O80" s="61"/>
      <c r="P80" s="11"/>
      <c r="Q80" s="437">
        <v>235361.04</v>
      </c>
      <c r="R80" s="437"/>
      <c r="S80" s="437"/>
      <c r="T80" s="437"/>
      <c r="U80" s="437"/>
      <c r="V80" s="437"/>
      <c r="W80" s="437"/>
      <c r="X80" s="437"/>
      <c r="Y80" s="437"/>
      <c r="Z80" s="437"/>
      <c r="AA80" s="437"/>
      <c r="AB80" s="437"/>
      <c r="AC80" s="437"/>
      <c r="AD80" s="437"/>
      <c r="AE80" s="55" t="s">
        <v>1846</v>
      </c>
      <c r="AF80" s="443"/>
      <c r="AG80" s="55" t="s">
        <v>1723</v>
      </c>
      <c r="AH80" s="61" t="s">
        <v>227</v>
      </c>
      <c r="AI80" s="437">
        <f>18061*0.3</f>
        <v>5418.3</v>
      </c>
      <c r="AJ80" s="437">
        <v>235361.04</v>
      </c>
      <c r="AK80" s="442">
        <v>30</v>
      </c>
      <c r="AL80" s="61"/>
      <c r="AM80" s="61"/>
      <c r="AN80" s="61"/>
      <c r="AO80" s="61"/>
      <c r="AP80" s="61"/>
      <c r="AQ80" s="61"/>
      <c r="AR80" s="61" t="s">
        <v>398</v>
      </c>
      <c r="AS80" s="61" t="s">
        <v>398</v>
      </c>
      <c r="AT80" s="61" t="s">
        <v>398</v>
      </c>
      <c r="AU80" s="61"/>
      <c r="AV80" s="61"/>
      <c r="AW80" s="61"/>
      <c r="AX80" s="55" t="s">
        <v>1804</v>
      </c>
      <c r="AY80" s="55"/>
    </row>
    <row r="81" spans="1:51" ht="120" x14ac:dyDescent="0.25">
      <c r="A81" s="12"/>
      <c r="B81" s="12"/>
      <c r="C81" s="12"/>
      <c r="D81" s="12"/>
      <c r="E81" s="12"/>
      <c r="F81" s="12"/>
      <c r="G81" s="12"/>
      <c r="H81" s="12"/>
      <c r="I81" s="12"/>
      <c r="J81" s="12"/>
      <c r="K81" s="12"/>
      <c r="L81" s="40"/>
      <c r="M81" s="12"/>
      <c r="N81" s="61"/>
      <c r="O81" s="61"/>
      <c r="P81" s="11"/>
      <c r="Q81" s="437">
        <v>235361.04</v>
      </c>
      <c r="R81" s="437"/>
      <c r="S81" s="437"/>
      <c r="T81" s="437"/>
      <c r="U81" s="437"/>
      <c r="V81" s="437"/>
      <c r="W81" s="437"/>
      <c r="X81" s="437"/>
      <c r="Y81" s="437"/>
      <c r="Z81" s="437"/>
      <c r="AA81" s="437"/>
      <c r="AB81" s="437"/>
      <c r="AC81" s="437"/>
      <c r="AD81" s="437"/>
      <c r="AE81" s="55" t="s">
        <v>1847</v>
      </c>
      <c r="AF81" s="443"/>
      <c r="AG81" s="55" t="s">
        <v>1841</v>
      </c>
      <c r="AH81" s="61" t="s">
        <v>530</v>
      </c>
      <c r="AI81" s="437">
        <f>47525*0.2</f>
        <v>9505</v>
      </c>
      <c r="AJ81" s="437">
        <v>235361.04</v>
      </c>
      <c r="AK81" s="442">
        <v>30</v>
      </c>
      <c r="AL81" s="61" t="s">
        <v>398</v>
      </c>
      <c r="AM81" s="61" t="s">
        <v>398</v>
      </c>
      <c r="AN81" s="61" t="s">
        <v>398</v>
      </c>
      <c r="AO81" s="61"/>
      <c r="AP81" s="61"/>
      <c r="AQ81" s="61"/>
      <c r="AR81" s="61"/>
      <c r="AS81" s="61"/>
      <c r="AT81" s="61"/>
      <c r="AU81" s="61"/>
      <c r="AV81" s="61"/>
      <c r="AW81" s="61"/>
      <c r="AX81" s="55" t="s">
        <v>1804</v>
      </c>
      <c r="AY81" s="55"/>
    </row>
    <row r="82" spans="1:51" ht="60" x14ac:dyDescent="0.25">
      <c r="A82" s="12"/>
      <c r="B82" s="12"/>
      <c r="C82" s="12"/>
      <c r="D82" s="12"/>
      <c r="E82" s="12"/>
      <c r="F82" s="12"/>
      <c r="G82" s="12"/>
      <c r="H82" s="12"/>
      <c r="I82" s="12"/>
      <c r="J82" s="12"/>
      <c r="K82" s="12"/>
      <c r="L82" s="40"/>
      <c r="M82" s="12"/>
      <c r="N82" s="61"/>
      <c r="O82" s="61"/>
      <c r="P82" s="11"/>
      <c r="Q82" s="437">
        <v>196134.2</v>
      </c>
      <c r="R82" s="437"/>
      <c r="S82" s="437"/>
      <c r="T82" s="437"/>
      <c r="U82" s="437"/>
      <c r="V82" s="437"/>
      <c r="W82" s="437"/>
      <c r="X82" s="437"/>
      <c r="Y82" s="437"/>
      <c r="Z82" s="437"/>
      <c r="AA82" s="437"/>
      <c r="AB82" s="437"/>
      <c r="AC82" s="437"/>
      <c r="AD82" s="437"/>
      <c r="AE82" s="55" t="s">
        <v>1848</v>
      </c>
      <c r="AF82" s="443">
        <v>2017003190271</v>
      </c>
      <c r="AG82" s="55" t="s">
        <v>1820</v>
      </c>
      <c r="AH82" s="61" t="s">
        <v>1694</v>
      </c>
      <c r="AI82" s="437">
        <f>(16968+10643)*0.3</f>
        <v>8283.2999999999993</v>
      </c>
      <c r="AJ82" s="437">
        <v>196134.2</v>
      </c>
      <c r="AK82" s="442">
        <v>25</v>
      </c>
      <c r="AL82" s="61"/>
      <c r="AM82" s="61"/>
      <c r="AN82" s="61"/>
      <c r="AO82" s="61"/>
      <c r="AP82" s="61"/>
      <c r="AQ82" s="61"/>
      <c r="AR82" s="61" t="s">
        <v>398</v>
      </c>
      <c r="AS82" s="61" t="s">
        <v>398</v>
      </c>
      <c r="AT82" s="61" t="s">
        <v>398</v>
      </c>
      <c r="AU82" s="61"/>
      <c r="AV82" s="61"/>
      <c r="AW82" s="61"/>
      <c r="AX82" s="55" t="s">
        <v>1804</v>
      </c>
      <c r="AY82" s="55"/>
    </row>
    <row r="83" spans="1:51" ht="75" x14ac:dyDescent="0.25">
      <c r="A83" s="12"/>
      <c r="B83" s="12"/>
      <c r="C83" s="12"/>
      <c r="D83" s="12"/>
      <c r="E83" s="12"/>
      <c r="F83" s="12"/>
      <c r="G83" s="12"/>
      <c r="H83" s="12"/>
      <c r="I83" s="12"/>
      <c r="J83" s="12"/>
      <c r="K83" s="12"/>
      <c r="L83" s="40"/>
      <c r="M83" s="12"/>
      <c r="N83" s="61"/>
      <c r="O83" s="61"/>
      <c r="P83" s="11"/>
      <c r="Q83" s="437">
        <v>235361.04</v>
      </c>
      <c r="R83" s="437"/>
      <c r="S83" s="437"/>
      <c r="T83" s="437"/>
      <c r="U83" s="437"/>
      <c r="V83" s="437"/>
      <c r="W83" s="437"/>
      <c r="X83" s="437"/>
      <c r="Y83" s="437"/>
      <c r="Z83" s="437"/>
      <c r="AA83" s="437"/>
      <c r="AB83" s="437"/>
      <c r="AC83" s="437"/>
      <c r="AD83" s="437"/>
      <c r="AE83" s="55" t="s">
        <v>1849</v>
      </c>
      <c r="AF83" s="443">
        <v>2017003190271</v>
      </c>
      <c r="AG83" s="55" t="s">
        <v>1850</v>
      </c>
      <c r="AH83" s="61" t="s">
        <v>1694</v>
      </c>
      <c r="AI83" s="437">
        <f>16968*0.15</f>
        <v>2545.1999999999998</v>
      </c>
      <c r="AJ83" s="437">
        <v>235361.04</v>
      </c>
      <c r="AK83" s="442">
        <v>30</v>
      </c>
      <c r="AL83" s="61"/>
      <c r="AM83" s="61"/>
      <c r="AN83" s="61"/>
      <c r="AO83" s="61"/>
      <c r="AP83" s="61"/>
      <c r="AQ83" s="61"/>
      <c r="AR83" s="61" t="s">
        <v>398</v>
      </c>
      <c r="AS83" s="61" t="s">
        <v>398</v>
      </c>
      <c r="AT83" s="61" t="s">
        <v>398</v>
      </c>
      <c r="AU83" s="61"/>
      <c r="AV83" s="61"/>
      <c r="AW83" s="61"/>
      <c r="AX83" s="55" t="s">
        <v>1804</v>
      </c>
      <c r="AY83" s="55"/>
    </row>
    <row r="84" spans="1:51" ht="45" x14ac:dyDescent="0.25">
      <c r="A84" s="12"/>
      <c r="B84" s="12"/>
      <c r="C84" s="12"/>
      <c r="D84" s="12"/>
      <c r="E84" s="12"/>
      <c r="F84" s="12"/>
      <c r="G84" s="12"/>
      <c r="H84" s="12"/>
      <c r="I84" s="12"/>
      <c r="J84" s="12"/>
      <c r="K84" s="12"/>
      <c r="L84" s="40"/>
      <c r="M84" s="12"/>
      <c r="N84" s="61"/>
      <c r="O84" s="61"/>
      <c r="P84" s="11"/>
      <c r="Q84" s="437">
        <v>66685.627999999997</v>
      </c>
      <c r="R84" s="437"/>
      <c r="S84" s="437"/>
      <c r="T84" s="437"/>
      <c r="U84" s="437"/>
      <c r="V84" s="437"/>
      <c r="W84" s="437"/>
      <c r="X84" s="437"/>
      <c r="Y84" s="437"/>
      <c r="Z84" s="437"/>
      <c r="AA84" s="437"/>
      <c r="AB84" s="437"/>
      <c r="AC84" s="437"/>
      <c r="AD84" s="437"/>
      <c r="AE84" s="55" t="s">
        <v>1851</v>
      </c>
      <c r="AF84" s="443"/>
      <c r="AG84" s="55" t="s">
        <v>1852</v>
      </c>
      <c r="AH84" s="61" t="s">
        <v>1069</v>
      </c>
      <c r="AI84" s="437">
        <f>93545*0.2</f>
        <v>18709</v>
      </c>
      <c r="AJ84" s="437">
        <v>66685.627999999997</v>
      </c>
      <c r="AK84" s="442">
        <v>8.5</v>
      </c>
      <c r="AL84" s="61"/>
      <c r="AM84" s="61"/>
      <c r="AN84" s="61"/>
      <c r="AO84" s="61" t="s">
        <v>398</v>
      </c>
      <c r="AP84" s="61" t="s">
        <v>398</v>
      </c>
      <c r="AQ84" s="61" t="s">
        <v>398</v>
      </c>
      <c r="AR84" s="61"/>
      <c r="AS84" s="61"/>
      <c r="AT84" s="61"/>
      <c r="AU84" s="61"/>
      <c r="AV84" s="61"/>
      <c r="AW84" s="61"/>
      <c r="AX84" s="55" t="s">
        <v>1804</v>
      </c>
      <c r="AY84" s="55"/>
    </row>
    <row r="85" spans="1:51" ht="409.5" x14ac:dyDescent="0.25">
      <c r="A85" s="12"/>
      <c r="B85" s="12"/>
      <c r="C85" s="12"/>
      <c r="D85" s="12"/>
      <c r="E85" s="12"/>
      <c r="F85" s="12"/>
      <c r="G85" s="12"/>
      <c r="H85" s="12"/>
      <c r="I85" s="12"/>
      <c r="J85" s="12"/>
      <c r="K85" s="12"/>
      <c r="L85" s="40"/>
      <c r="M85" s="12"/>
      <c r="N85" s="61"/>
      <c r="O85" s="61"/>
      <c r="P85" s="11"/>
      <c r="Q85" s="437">
        <v>399999</v>
      </c>
      <c r="R85" s="437"/>
      <c r="S85" s="437"/>
      <c r="T85" s="437"/>
      <c r="U85" s="437"/>
      <c r="V85" s="437"/>
      <c r="W85" s="437"/>
      <c r="X85" s="437"/>
      <c r="Y85" s="437"/>
      <c r="Z85" s="437"/>
      <c r="AA85" s="437"/>
      <c r="AB85" s="437"/>
      <c r="AC85" s="437">
        <v>389968</v>
      </c>
      <c r="AD85" s="437"/>
      <c r="AE85" s="55" t="s">
        <v>1853</v>
      </c>
      <c r="AF85" s="443"/>
      <c r="AG85" s="55" t="s">
        <v>1854</v>
      </c>
      <c r="AH85" s="61" t="s">
        <v>1694</v>
      </c>
      <c r="AI85" s="437">
        <f>10480*0.2</f>
        <v>2096</v>
      </c>
      <c r="AJ85" s="437">
        <v>789967</v>
      </c>
      <c r="AK85" s="442">
        <v>7.89</v>
      </c>
      <c r="AL85" s="61" t="s">
        <v>398</v>
      </c>
      <c r="AM85" s="61" t="s">
        <v>398</v>
      </c>
      <c r="AN85" s="61" t="s">
        <v>398</v>
      </c>
      <c r="AO85" s="61" t="s">
        <v>398</v>
      </c>
      <c r="AP85" s="61" t="s">
        <v>398</v>
      </c>
      <c r="AQ85" s="61"/>
      <c r="AR85" s="61"/>
      <c r="AS85" s="61"/>
      <c r="AT85" s="61"/>
      <c r="AU85" s="61"/>
      <c r="AV85" s="61"/>
      <c r="AW85" s="61"/>
      <c r="AX85" s="55" t="s">
        <v>1823</v>
      </c>
      <c r="AY85" s="55"/>
    </row>
    <row r="86" spans="1:51" ht="345" x14ac:dyDescent="0.25">
      <c r="A86" s="12"/>
      <c r="B86" s="12"/>
      <c r="C86" s="12"/>
      <c r="D86" s="12"/>
      <c r="E86" s="12"/>
      <c r="F86" s="12"/>
      <c r="G86" s="12"/>
      <c r="H86" s="12"/>
      <c r="I86" s="12"/>
      <c r="J86" s="12"/>
      <c r="K86" s="12"/>
      <c r="L86" s="40"/>
      <c r="M86" s="12"/>
      <c r="N86" s="61"/>
      <c r="O86" s="61"/>
      <c r="P86" s="11"/>
      <c r="Q86" s="437">
        <f>1866917098/1000</f>
        <v>1866917.098</v>
      </c>
      <c r="R86" s="437"/>
      <c r="S86" s="437"/>
      <c r="T86" s="437"/>
      <c r="U86" s="437"/>
      <c r="V86" s="437"/>
      <c r="W86" s="437"/>
      <c r="X86" s="437"/>
      <c r="Y86" s="437"/>
      <c r="Z86" s="437"/>
      <c r="AA86" s="437">
        <f>829495888/1000</f>
        <v>829495.88800000004</v>
      </c>
      <c r="AB86" s="437"/>
      <c r="AC86" s="437"/>
      <c r="AD86" s="437"/>
      <c r="AE86" s="55" t="s">
        <v>1855</v>
      </c>
      <c r="AF86" s="441">
        <v>2017003190268</v>
      </c>
      <c r="AG86" s="55" t="s">
        <v>1856</v>
      </c>
      <c r="AH86" s="55" t="s">
        <v>1857</v>
      </c>
      <c r="AI86" s="437">
        <v>235999</v>
      </c>
      <c r="AJ86" s="437">
        <f>2696412985/1000</f>
        <v>2696412.9849999999</v>
      </c>
      <c r="AK86" s="442">
        <f>490.521-9.8</f>
        <v>480.721</v>
      </c>
      <c r="AL86" s="61"/>
      <c r="AM86" s="61" t="s">
        <v>398</v>
      </c>
      <c r="AN86" s="61" t="s">
        <v>398</v>
      </c>
      <c r="AO86" s="61"/>
      <c r="AP86" s="61"/>
      <c r="AQ86" s="61"/>
      <c r="AR86" s="61"/>
      <c r="AS86" s="61"/>
      <c r="AT86" s="61"/>
      <c r="AU86" s="61"/>
      <c r="AV86" s="61"/>
      <c r="AW86" s="61"/>
      <c r="AX86" s="55" t="s">
        <v>1780</v>
      </c>
      <c r="AY86" s="55"/>
    </row>
    <row r="87" spans="1:51" x14ac:dyDescent="0.25">
      <c r="A87" s="12"/>
      <c r="B87" s="12"/>
      <c r="C87" s="12"/>
      <c r="D87" s="12"/>
      <c r="E87" s="12"/>
      <c r="F87" s="12"/>
      <c r="G87" s="12"/>
      <c r="H87" s="12"/>
      <c r="I87" s="12"/>
      <c r="J87" s="12"/>
      <c r="K87" s="12"/>
      <c r="L87" s="40"/>
      <c r="M87" s="12"/>
      <c r="N87" s="61"/>
      <c r="O87" s="61"/>
      <c r="P87" s="11"/>
      <c r="Q87" s="437"/>
      <c r="R87" s="437"/>
      <c r="S87" s="437"/>
      <c r="T87" s="437"/>
      <c r="U87" s="437"/>
      <c r="V87" s="437"/>
      <c r="W87" s="437"/>
      <c r="X87" s="437"/>
      <c r="Y87" s="437"/>
      <c r="Z87" s="437"/>
      <c r="AA87" s="437"/>
      <c r="AB87" s="437"/>
      <c r="AC87" s="437"/>
      <c r="AD87" s="437"/>
      <c r="AE87" s="55"/>
      <c r="AF87" s="443"/>
      <c r="AG87" s="61"/>
      <c r="AH87" s="61"/>
      <c r="AI87" s="61"/>
      <c r="AJ87" s="61"/>
      <c r="AK87" s="444"/>
      <c r="AL87" s="61"/>
      <c r="AM87" s="61"/>
      <c r="AN87" s="61"/>
      <c r="AO87" s="61"/>
      <c r="AP87" s="61"/>
      <c r="AQ87" s="61"/>
      <c r="AR87" s="61"/>
      <c r="AS87" s="61"/>
      <c r="AT87" s="61"/>
      <c r="AU87" s="61"/>
      <c r="AV87" s="61"/>
      <c r="AW87" s="61"/>
      <c r="AX87" s="61"/>
      <c r="AY87" s="61"/>
    </row>
    <row r="88" spans="1:51" ht="195" x14ac:dyDescent="0.25">
      <c r="A88" s="424" t="s">
        <v>362</v>
      </c>
      <c r="B88" s="424" t="s">
        <v>1702</v>
      </c>
      <c r="C88" s="424" t="s">
        <v>1858</v>
      </c>
      <c r="D88" s="424" t="s">
        <v>1859</v>
      </c>
      <c r="E88" s="424" t="s">
        <v>1860</v>
      </c>
      <c r="F88" s="424" t="s">
        <v>1786</v>
      </c>
      <c r="G88" s="424"/>
      <c r="H88" s="425" t="s">
        <v>1861</v>
      </c>
      <c r="I88" s="425" t="s">
        <v>1862</v>
      </c>
      <c r="J88" s="425">
        <v>0</v>
      </c>
      <c r="K88" s="425" t="s">
        <v>1686</v>
      </c>
      <c r="L88" s="426">
        <v>300</v>
      </c>
      <c r="M88" s="425">
        <v>100</v>
      </c>
      <c r="N88" s="425" t="s">
        <v>1862</v>
      </c>
      <c r="O88" s="427">
        <v>119</v>
      </c>
      <c r="P88" s="428">
        <f>Q88+R88+S88+T88+U88+V88+W88+X88+Y88+Z88+AA88+AB88+AC88+AD88</f>
        <v>7172439.2450000001</v>
      </c>
      <c r="Q88" s="428">
        <f t="shared" ref="Q88:AK88" si="13">SUM(Q89:Q95)</f>
        <v>6334896.1100000003</v>
      </c>
      <c r="R88" s="427">
        <f t="shared" si="13"/>
        <v>0</v>
      </c>
      <c r="S88" s="427">
        <f t="shared" si="13"/>
        <v>0</v>
      </c>
      <c r="T88" s="427">
        <f t="shared" si="13"/>
        <v>0</v>
      </c>
      <c r="U88" s="427">
        <f t="shared" si="13"/>
        <v>0</v>
      </c>
      <c r="V88" s="427">
        <f t="shared" si="13"/>
        <v>0</v>
      </c>
      <c r="W88" s="427">
        <f t="shared" si="13"/>
        <v>0</v>
      </c>
      <c r="X88" s="427">
        <f t="shared" si="13"/>
        <v>0</v>
      </c>
      <c r="Y88" s="427">
        <f t="shared" si="13"/>
        <v>0</v>
      </c>
      <c r="Z88" s="427">
        <f t="shared" si="13"/>
        <v>0</v>
      </c>
      <c r="AA88" s="427">
        <f t="shared" si="13"/>
        <v>837543.13500000001</v>
      </c>
      <c r="AB88" s="427">
        <f t="shared" si="13"/>
        <v>0</v>
      </c>
      <c r="AC88" s="427">
        <f t="shared" si="13"/>
        <v>0</v>
      </c>
      <c r="AD88" s="427">
        <f t="shared" si="13"/>
        <v>0</v>
      </c>
      <c r="AE88" s="427">
        <f t="shared" si="13"/>
        <v>0</v>
      </c>
      <c r="AF88" s="429">
        <f t="shared" si="13"/>
        <v>4034006380565</v>
      </c>
      <c r="AG88" s="427">
        <f t="shared" si="13"/>
        <v>0</v>
      </c>
      <c r="AH88" s="427">
        <f t="shared" si="13"/>
        <v>0</v>
      </c>
      <c r="AI88" s="428">
        <f t="shared" si="13"/>
        <v>87182</v>
      </c>
      <c r="AJ88" s="428">
        <f t="shared" si="13"/>
        <v>4659993.2589999996</v>
      </c>
      <c r="AK88" s="432">
        <f t="shared" si="13"/>
        <v>187.1</v>
      </c>
      <c r="AL88" s="427"/>
      <c r="AM88" s="427"/>
      <c r="AN88" s="427"/>
      <c r="AO88" s="427"/>
      <c r="AP88" s="427"/>
      <c r="AQ88" s="427"/>
      <c r="AR88" s="427"/>
      <c r="AS88" s="427"/>
      <c r="AT88" s="427"/>
      <c r="AU88" s="427"/>
      <c r="AV88" s="427"/>
      <c r="AW88" s="427"/>
      <c r="AX88" s="427"/>
      <c r="AY88" s="427"/>
    </row>
    <row r="89" spans="1:51" ht="409.5" x14ac:dyDescent="0.25">
      <c r="A89" s="12"/>
      <c r="B89" s="12"/>
      <c r="C89" s="12"/>
      <c r="D89" s="12"/>
      <c r="E89" s="12"/>
      <c r="F89" s="12"/>
      <c r="G89" s="12"/>
      <c r="H89" s="12"/>
      <c r="I89" s="12"/>
      <c r="J89" s="12"/>
      <c r="K89" s="12"/>
      <c r="L89" s="40"/>
      <c r="M89" s="12"/>
      <c r="N89" s="61"/>
      <c r="O89" s="61"/>
      <c r="P89" s="11"/>
      <c r="Q89" s="11">
        <f>AJ89</f>
        <v>3900000</v>
      </c>
      <c r="R89" s="61"/>
      <c r="S89" s="61"/>
      <c r="T89" s="61"/>
      <c r="U89" s="61"/>
      <c r="V89" s="61"/>
      <c r="W89" s="61"/>
      <c r="X89" s="61"/>
      <c r="Y89" s="61"/>
      <c r="Z89" s="61"/>
      <c r="AA89" s="61"/>
      <c r="AB89" s="61"/>
      <c r="AC89" s="61"/>
      <c r="AD89" s="61"/>
      <c r="AE89" s="55" t="s">
        <v>1863</v>
      </c>
      <c r="AF89" s="443"/>
      <c r="AG89" s="55" t="s">
        <v>1864</v>
      </c>
      <c r="AH89" s="55" t="s">
        <v>1865</v>
      </c>
      <c r="AI89" s="437">
        <v>7000</v>
      </c>
      <c r="AJ89" s="437">
        <v>3900000</v>
      </c>
      <c r="AK89" s="442">
        <v>39</v>
      </c>
      <c r="AL89" s="61" t="s">
        <v>398</v>
      </c>
      <c r="AM89" s="61" t="s">
        <v>398</v>
      </c>
      <c r="AN89" s="61" t="s">
        <v>398</v>
      </c>
      <c r="AO89" s="61" t="s">
        <v>398</v>
      </c>
      <c r="AP89" s="61" t="s">
        <v>398</v>
      </c>
      <c r="AQ89" s="61" t="s">
        <v>398</v>
      </c>
      <c r="AR89" s="61" t="s">
        <v>398</v>
      </c>
      <c r="AS89" s="61" t="s">
        <v>398</v>
      </c>
      <c r="AT89" s="61" t="s">
        <v>398</v>
      </c>
      <c r="AU89" s="61" t="s">
        <v>398</v>
      </c>
      <c r="AV89" s="61" t="s">
        <v>398</v>
      </c>
      <c r="AW89" s="61" t="s">
        <v>398</v>
      </c>
      <c r="AX89" s="55" t="s">
        <v>1804</v>
      </c>
      <c r="AY89" s="61"/>
    </row>
    <row r="90" spans="1:51" ht="150" x14ac:dyDescent="0.25">
      <c r="A90" s="12"/>
      <c r="B90" s="12"/>
      <c r="C90" s="12"/>
      <c r="D90" s="12"/>
      <c r="E90" s="12"/>
      <c r="F90" s="12"/>
      <c r="G90" s="12"/>
      <c r="H90" s="12"/>
      <c r="I90" s="12"/>
      <c r="J90" s="12"/>
      <c r="K90" s="12"/>
      <c r="L90" s="40"/>
      <c r="M90" s="12"/>
      <c r="N90" s="61"/>
      <c r="O90" s="61"/>
      <c r="P90" s="11"/>
      <c r="Q90" s="11">
        <f t="shared" ref="Q90:Q92" si="14">+AJ90</f>
        <v>150000</v>
      </c>
      <c r="R90" s="61"/>
      <c r="S90" s="61"/>
      <c r="T90" s="61"/>
      <c r="U90" s="61"/>
      <c r="V90" s="61"/>
      <c r="W90" s="61"/>
      <c r="X90" s="61"/>
      <c r="Y90" s="61"/>
      <c r="Z90" s="61"/>
      <c r="AA90" s="61"/>
      <c r="AB90" s="61"/>
      <c r="AC90" s="61"/>
      <c r="AD90" s="61"/>
      <c r="AE90" s="55" t="s">
        <v>1866</v>
      </c>
      <c r="AF90" s="443"/>
      <c r="AG90" s="55" t="s">
        <v>1723</v>
      </c>
      <c r="AH90" s="61" t="s">
        <v>227</v>
      </c>
      <c r="AI90" s="437">
        <v>18105</v>
      </c>
      <c r="AJ90" s="437">
        <v>150000</v>
      </c>
      <c r="AK90" s="442">
        <v>4.3</v>
      </c>
      <c r="AL90" s="61"/>
      <c r="AM90" s="61"/>
      <c r="AN90" s="61"/>
      <c r="AO90" s="61"/>
      <c r="AP90" s="61"/>
      <c r="AQ90" s="61" t="s">
        <v>398</v>
      </c>
      <c r="AR90" s="61" t="s">
        <v>398</v>
      </c>
      <c r="AS90" s="61" t="s">
        <v>398</v>
      </c>
      <c r="AT90" s="61"/>
      <c r="AU90" s="61"/>
      <c r="AV90" s="61"/>
      <c r="AW90" s="61"/>
      <c r="AX90" s="55" t="s">
        <v>1792</v>
      </c>
      <c r="AY90" s="61"/>
    </row>
    <row r="91" spans="1:51" ht="90" x14ac:dyDescent="0.25">
      <c r="A91" s="12"/>
      <c r="B91" s="12"/>
      <c r="C91" s="12"/>
      <c r="D91" s="12"/>
      <c r="E91" s="12"/>
      <c r="F91" s="12"/>
      <c r="G91" s="12"/>
      <c r="H91" s="12"/>
      <c r="I91" s="12"/>
      <c r="J91" s="12"/>
      <c r="K91" s="12"/>
      <c r="L91" s="40"/>
      <c r="M91" s="12"/>
      <c r="N91" s="61"/>
      <c r="O91" s="61"/>
      <c r="P91" s="11"/>
      <c r="Q91" s="11">
        <f t="shared" si="14"/>
        <v>180000</v>
      </c>
      <c r="R91" s="61"/>
      <c r="S91" s="61"/>
      <c r="T91" s="61"/>
      <c r="U91" s="61"/>
      <c r="V91" s="61"/>
      <c r="W91" s="61"/>
      <c r="X91" s="61"/>
      <c r="Y91" s="61"/>
      <c r="Z91" s="61"/>
      <c r="AA91" s="61"/>
      <c r="AB91" s="61"/>
      <c r="AC91" s="61"/>
      <c r="AD91" s="61"/>
      <c r="AE91" s="55" t="s">
        <v>1867</v>
      </c>
      <c r="AF91" s="443"/>
      <c r="AG91" s="55" t="s">
        <v>1868</v>
      </c>
      <c r="AH91" s="61" t="s">
        <v>1069</v>
      </c>
      <c r="AI91" s="437">
        <v>18610</v>
      </c>
      <c r="AJ91" s="437">
        <v>180000</v>
      </c>
      <c r="AK91" s="442">
        <v>30</v>
      </c>
      <c r="AL91" s="61" t="s">
        <v>398</v>
      </c>
      <c r="AM91" s="61" t="s">
        <v>398</v>
      </c>
      <c r="AN91" s="61" t="s">
        <v>398</v>
      </c>
      <c r="AO91" s="61" t="s">
        <v>398</v>
      </c>
      <c r="AP91" s="61"/>
      <c r="AQ91" s="61"/>
      <c r="AR91" s="61"/>
      <c r="AS91" s="61"/>
      <c r="AT91" s="61"/>
      <c r="AU91" s="61"/>
      <c r="AV91" s="61"/>
      <c r="AW91" s="61"/>
      <c r="AX91" s="55" t="s">
        <v>1792</v>
      </c>
      <c r="AY91" s="61"/>
    </row>
    <row r="92" spans="1:51" ht="90" x14ac:dyDescent="0.25">
      <c r="A92" s="12"/>
      <c r="B92" s="12"/>
      <c r="C92" s="12"/>
      <c r="D92" s="12"/>
      <c r="E92" s="12"/>
      <c r="F92" s="12"/>
      <c r="G92" s="12"/>
      <c r="H92" s="12"/>
      <c r="I92" s="12"/>
      <c r="J92" s="12"/>
      <c r="K92" s="12"/>
      <c r="L92" s="40"/>
      <c r="M92" s="12"/>
      <c r="N92" s="61"/>
      <c r="O92" s="61"/>
      <c r="P92" s="11"/>
      <c r="Q92" s="11">
        <f t="shared" si="14"/>
        <v>168000</v>
      </c>
      <c r="R92" s="61"/>
      <c r="S92" s="61"/>
      <c r="T92" s="61"/>
      <c r="U92" s="61"/>
      <c r="V92" s="61"/>
      <c r="W92" s="61"/>
      <c r="X92" s="61"/>
      <c r="Y92" s="61"/>
      <c r="Z92" s="61"/>
      <c r="AA92" s="61"/>
      <c r="AB92" s="61"/>
      <c r="AC92" s="61"/>
      <c r="AD92" s="61"/>
      <c r="AE92" s="55" t="s">
        <v>1869</v>
      </c>
      <c r="AF92" s="443"/>
      <c r="AG92" s="55" t="s">
        <v>1673</v>
      </c>
      <c r="AH92" s="61" t="s">
        <v>530</v>
      </c>
      <c r="AI92" s="437">
        <v>26167</v>
      </c>
      <c r="AJ92" s="437">
        <v>168000</v>
      </c>
      <c r="AK92" s="442">
        <v>28</v>
      </c>
      <c r="AL92" s="61" t="s">
        <v>398</v>
      </c>
      <c r="AM92" s="61" t="s">
        <v>398</v>
      </c>
      <c r="AN92" s="61" t="s">
        <v>398</v>
      </c>
      <c r="AO92" s="61" t="s">
        <v>398</v>
      </c>
      <c r="AP92" s="61"/>
      <c r="AQ92" s="61"/>
      <c r="AR92" s="61"/>
      <c r="AS92" s="61"/>
      <c r="AT92" s="61"/>
      <c r="AU92" s="61"/>
      <c r="AV92" s="61"/>
      <c r="AW92" s="61"/>
      <c r="AX92" s="55" t="s">
        <v>1792</v>
      </c>
      <c r="AY92" s="61"/>
    </row>
    <row r="93" spans="1:51" ht="360" x14ac:dyDescent="0.25">
      <c r="A93" s="12"/>
      <c r="B93" s="12"/>
      <c r="C93" s="12"/>
      <c r="D93" s="12"/>
      <c r="E93" s="12"/>
      <c r="F93" s="12"/>
      <c r="G93" s="12"/>
      <c r="H93" s="12"/>
      <c r="I93" s="12"/>
      <c r="J93" s="12"/>
      <c r="K93" s="12"/>
      <c r="L93" s="40"/>
      <c r="M93" s="12"/>
      <c r="N93" s="61"/>
      <c r="O93" s="61"/>
      <c r="P93" s="11"/>
      <c r="Q93" s="437">
        <v>1866917.098</v>
      </c>
      <c r="R93" s="61"/>
      <c r="S93" s="61"/>
      <c r="T93" s="61"/>
      <c r="U93" s="61"/>
      <c r="V93" s="61"/>
      <c r="W93" s="61"/>
      <c r="X93" s="61"/>
      <c r="Y93" s="61"/>
      <c r="Z93" s="61"/>
      <c r="AA93" s="437">
        <f>829495888/1000</f>
        <v>829495.88800000004</v>
      </c>
      <c r="AB93" s="61"/>
      <c r="AC93" s="61"/>
      <c r="AD93" s="61"/>
      <c r="AE93" s="55" t="s">
        <v>1870</v>
      </c>
      <c r="AF93" s="441">
        <v>2017003190268</v>
      </c>
      <c r="AG93" s="55" t="s">
        <v>1871</v>
      </c>
      <c r="AH93" s="55" t="s">
        <v>1872</v>
      </c>
      <c r="AI93" s="437">
        <v>9800</v>
      </c>
      <c r="AJ93" s="437">
        <v>183967</v>
      </c>
      <c r="AK93" s="442">
        <f>58+9.8</f>
        <v>67.8</v>
      </c>
      <c r="AL93" s="61"/>
      <c r="AM93" s="61" t="s">
        <v>398</v>
      </c>
      <c r="AN93" s="61" t="s">
        <v>398</v>
      </c>
      <c r="AO93" s="61"/>
      <c r="AP93" s="61"/>
      <c r="AQ93" s="61"/>
      <c r="AR93" s="61"/>
      <c r="AS93" s="61"/>
      <c r="AT93" s="61"/>
      <c r="AU93" s="61"/>
      <c r="AV93" s="61"/>
      <c r="AW93" s="61"/>
      <c r="AX93" s="55" t="s">
        <v>1780</v>
      </c>
      <c r="AY93" s="61"/>
    </row>
    <row r="94" spans="1:51" ht="225" x14ac:dyDescent="0.25">
      <c r="A94" s="12"/>
      <c r="B94" s="12"/>
      <c r="C94" s="12"/>
      <c r="D94" s="12"/>
      <c r="E94" s="12"/>
      <c r="F94" s="12"/>
      <c r="G94" s="12"/>
      <c r="H94" s="12"/>
      <c r="I94" s="12"/>
      <c r="J94" s="12"/>
      <c r="K94" s="12"/>
      <c r="L94" s="40"/>
      <c r="M94" s="12"/>
      <c r="N94" s="61"/>
      <c r="O94" s="61"/>
      <c r="P94" s="11"/>
      <c r="Q94" s="437">
        <v>69979.012000000002</v>
      </c>
      <c r="R94" s="61"/>
      <c r="S94" s="61"/>
      <c r="T94" s="61"/>
      <c r="U94" s="61"/>
      <c r="V94" s="61"/>
      <c r="W94" s="61"/>
      <c r="X94" s="61"/>
      <c r="Y94" s="61"/>
      <c r="Z94" s="61"/>
      <c r="AA94" s="437">
        <v>8047.2470000000003</v>
      </c>
      <c r="AB94" s="61"/>
      <c r="AC94" s="61"/>
      <c r="AD94" s="61"/>
      <c r="AE94" s="55" t="s">
        <v>1873</v>
      </c>
      <c r="AF94" s="441">
        <v>2017003190297</v>
      </c>
      <c r="AG94" s="55" t="s">
        <v>1868</v>
      </c>
      <c r="AH94" s="61" t="s">
        <v>1069</v>
      </c>
      <c r="AI94" s="437">
        <v>7500</v>
      </c>
      <c r="AJ94" s="437">
        <f>78026259/1000</f>
        <v>78026.259000000005</v>
      </c>
      <c r="AK94" s="442">
        <v>18</v>
      </c>
      <c r="AL94" s="61"/>
      <c r="AM94" s="61" t="s">
        <v>398</v>
      </c>
      <c r="AN94" s="61" t="s">
        <v>398</v>
      </c>
      <c r="AO94" s="61"/>
      <c r="AP94" s="61"/>
      <c r="AQ94" s="61"/>
      <c r="AR94" s="61"/>
      <c r="AS94" s="61"/>
      <c r="AT94" s="61"/>
      <c r="AU94" s="61"/>
      <c r="AV94" s="61"/>
      <c r="AW94" s="61"/>
      <c r="AX94" s="55" t="s">
        <v>1780</v>
      </c>
      <c r="AY94" s="61"/>
    </row>
    <row r="95" spans="1:51" x14ac:dyDescent="0.25">
      <c r="A95" s="12"/>
      <c r="B95" s="12"/>
      <c r="C95" s="12"/>
      <c r="D95" s="12"/>
      <c r="E95" s="12"/>
      <c r="F95" s="12"/>
      <c r="G95" s="12"/>
      <c r="H95" s="12"/>
      <c r="I95" s="12"/>
      <c r="J95" s="12"/>
      <c r="K95" s="12"/>
      <c r="L95" s="40"/>
      <c r="M95" s="12"/>
      <c r="N95" s="61"/>
      <c r="O95" s="61"/>
      <c r="P95" s="11"/>
      <c r="Q95" s="61"/>
      <c r="R95" s="61"/>
      <c r="S95" s="61"/>
      <c r="T95" s="61"/>
      <c r="U95" s="61"/>
      <c r="V95" s="61"/>
      <c r="W95" s="61"/>
      <c r="X95" s="61"/>
      <c r="Y95" s="61"/>
      <c r="Z95" s="61"/>
      <c r="AA95" s="61"/>
      <c r="AB95" s="61"/>
      <c r="AC95" s="61"/>
      <c r="AD95" s="61"/>
      <c r="AE95" s="61"/>
      <c r="AF95" s="443"/>
      <c r="AG95" s="61"/>
      <c r="AH95" s="61"/>
      <c r="AI95" s="61"/>
      <c r="AJ95" s="61"/>
      <c r="AK95" s="444"/>
      <c r="AL95" s="61"/>
      <c r="AM95" s="61"/>
      <c r="AN95" s="61"/>
      <c r="AO95" s="61"/>
      <c r="AP95" s="61"/>
      <c r="AQ95" s="61"/>
      <c r="AR95" s="61"/>
      <c r="AS95" s="61"/>
      <c r="AT95" s="61"/>
      <c r="AU95" s="61"/>
      <c r="AV95" s="61"/>
      <c r="AW95" s="61"/>
      <c r="AX95" s="61"/>
      <c r="AY95" s="61"/>
    </row>
    <row r="96" spans="1:51" ht="195" x14ac:dyDescent="0.25">
      <c r="A96" s="424" t="s">
        <v>362</v>
      </c>
      <c r="B96" s="424" t="s">
        <v>1702</v>
      </c>
      <c r="C96" s="424"/>
      <c r="D96" s="424"/>
      <c r="E96" s="424"/>
      <c r="F96" s="424" t="s">
        <v>1786</v>
      </c>
      <c r="G96" s="424"/>
      <c r="H96" s="425" t="s">
        <v>1874</v>
      </c>
      <c r="I96" s="425" t="s">
        <v>1875</v>
      </c>
      <c r="J96" s="425">
        <v>0</v>
      </c>
      <c r="K96" s="425" t="s">
        <v>61</v>
      </c>
      <c r="L96" s="467">
        <v>1</v>
      </c>
      <c r="M96" s="467">
        <v>1</v>
      </c>
      <c r="N96" s="425" t="s">
        <v>1875</v>
      </c>
      <c r="O96" s="467">
        <v>0.5</v>
      </c>
      <c r="P96" s="428">
        <f>Q96+R96+S96+T96+U96+V96+W96+X96+Y96+Z96+AA96+AB96+AC96+AD96</f>
        <v>1000000</v>
      </c>
      <c r="Q96" s="428">
        <f t="shared" ref="Q96:AK96" si="15">SUM(Q97:Q98)</f>
        <v>1000000</v>
      </c>
      <c r="R96" s="427">
        <f t="shared" si="15"/>
        <v>0</v>
      </c>
      <c r="S96" s="427">
        <f t="shared" si="15"/>
        <v>0</v>
      </c>
      <c r="T96" s="427">
        <f t="shared" si="15"/>
        <v>0</v>
      </c>
      <c r="U96" s="427">
        <f t="shared" si="15"/>
        <v>0</v>
      </c>
      <c r="V96" s="427">
        <f t="shared" si="15"/>
        <v>0</v>
      </c>
      <c r="W96" s="427">
        <f t="shared" si="15"/>
        <v>0</v>
      </c>
      <c r="X96" s="427">
        <f t="shared" si="15"/>
        <v>0</v>
      </c>
      <c r="Y96" s="427">
        <f t="shared" si="15"/>
        <v>0</v>
      </c>
      <c r="Z96" s="427">
        <f t="shared" si="15"/>
        <v>0</v>
      </c>
      <c r="AA96" s="427">
        <f t="shared" si="15"/>
        <v>0</v>
      </c>
      <c r="AB96" s="427">
        <f t="shared" si="15"/>
        <v>0</v>
      </c>
      <c r="AC96" s="427">
        <f t="shared" si="15"/>
        <v>0</v>
      </c>
      <c r="AD96" s="427">
        <f t="shared" si="15"/>
        <v>0</v>
      </c>
      <c r="AE96" s="427">
        <f t="shared" si="15"/>
        <v>0</v>
      </c>
      <c r="AF96" s="429">
        <f t="shared" si="15"/>
        <v>0</v>
      </c>
      <c r="AG96" s="427">
        <f t="shared" si="15"/>
        <v>0</v>
      </c>
      <c r="AH96" s="427">
        <f t="shared" si="15"/>
        <v>0</v>
      </c>
      <c r="AI96" s="428">
        <f t="shared" si="15"/>
        <v>1391836</v>
      </c>
      <c r="AJ96" s="428">
        <f t="shared" si="15"/>
        <v>1000000</v>
      </c>
      <c r="AK96" s="432">
        <f t="shared" si="15"/>
        <v>0.25</v>
      </c>
      <c r="AL96" s="468"/>
      <c r="AM96" s="427"/>
      <c r="AN96" s="427"/>
      <c r="AO96" s="427"/>
      <c r="AP96" s="427"/>
      <c r="AQ96" s="427"/>
      <c r="AR96" s="427"/>
      <c r="AS96" s="427"/>
      <c r="AT96" s="427"/>
      <c r="AU96" s="427"/>
      <c r="AV96" s="427"/>
      <c r="AW96" s="427"/>
      <c r="AX96" s="427"/>
      <c r="AY96" s="427"/>
    </row>
    <row r="97" spans="1:51" ht="180" x14ac:dyDescent="0.25">
      <c r="A97" s="12"/>
      <c r="B97" s="12"/>
      <c r="C97" s="12"/>
      <c r="D97" s="12"/>
      <c r="E97" s="12"/>
      <c r="F97" s="12"/>
      <c r="G97" s="12"/>
      <c r="H97" s="12"/>
      <c r="I97" s="12"/>
      <c r="J97" s="12"/>
      <c r="K97" s="12"/>
      <c r="L97" s="469"/>
      <c r="M97" s="41"/>
      <c r="N97" s="61"/>
      <c r="O97" s="61"/>
      <c r="P97" s="11"/>
      <c r="Q97" s="437">
        <f>AJ97</f>
        <v>1000000</v>
      </c>
      <c r="R97" s="61"/>
      <c r="S97" s="61"/>
      <c r="T97" s="61"/>
      <c r="U97" s="61"/>
      <c r="V97" s="61"/>
      <c r="W97" s="61"/>
      <c r="X97" s="61"/>
      <c r="Y97" s="61"/>
      <c r="Z97" s="61"/>
      <c r="AA97" s="61"/>
      <c r="AB97" s="61"/>
      <c r="AC97" s="61"/>
      <c r="AD97" s="61"/>
      <c r="AE97" s="55" t="s">
        <v>1876</v>
      </c>
      <c r="AF97" s="443"/>
      <c r="AG97" s="55" t="s">
        <v>1877</v>
      </c>
      <c r="AH97" s="61"/>
      <c r="AI97" s="437">
        <v>1391836</v>
      </c>
      <c r="AJ97" s="437">
        <v>1000000</v>
      </c>
      <c r="AK97" s="442">
        <v>0.25</v>
      </c>
      <c r="AL97" s="61" t="s">
        <v>398</v>
      </c>
      <c r="AM97" s="61" t="s">
        <v>398</v>
      </c>
      <c r="AN97" s="61" t="s">
        <v>398</v>
      </c>
      <c r="AO97" s="61" t="s">
        <v>398</v>
      </c>
      <c r="AP97" s="61" t="s">
        <v>398</v>
      </c>
      <c r="AQ97" s="61" t="s">
        <v>398</v>
      </c>
      <c r="AR97" s="61" t="s">
        <v>398</v>
      </c>
      <c r="AS97" s="61" t="s">
        <v>398</v>
      </c>
      <c r="AT97" s="61" t="s">
        <v>398</v>
      </c>
      <c r="AU97" s="61" t="s">
        <v>398</v>
      </c>
      <c r="AV97" s="61" t="s">
        <v>398</v>
      </c>
      <c r="AW97" s="61" t="s">
        <v>398</v>
      </c>
      <c r="AX97" s="61" t="s">
        <v>1804</v>
      </c>
      <c r="AY97" s="61"/>
    </row>
    <row r="98" spans="1:51" x14ac:dyDescent="0.25">
      <c r="A98" s="12"/>
      <c r="B98" s="12"/>
      <c r="C98" s="12"/>
      <c r="D98" s="12"/>
      <c r="E98" s="12"/>
      <c r="F98" s="12"/>
      <c r="G98" s="12"/>
      <c r="H98" s="12"/>
      <c r="I98" s="12"/>
      <c r="J98" s="12"/>
      <c r="K98" s="12"/>
      <c r="L98" s="469"/>
      <c r="M98" s="41"/>
      <c r="N98" s="61"/>
      <c r="O98" s="61"/>
      <c r="P98" s="11"/>
      <c r="Q98" s="437"/>
      <c r="R98" s="61"/>
      <c r="S98" s="61"/>
      <c r="T98" s="61"/>
      <c r="U98" s="61"/>
      <c r="V98" s="61"/>
      <c r="W98" s="61"/>
      <c r="X98" s="61"/>
      <c r="Y98" s="61"/>
      <c r="Z98" s="61"/>
      <c r="AA98" s="61"/>
      <c r="AB98" s="61"/>
      <c r="AC98" s="61"/>
      <c r="AD98" s="61"/>
      <c r="AE98" s="61"/>
      <c r="AF98" s="443"/>
      <c r="AG98" s="61"/>
      <c r="AH98" s="61"/>
      <c r="AI98" s="61"/>
      <c r="AJ98" s="61"/>
      <c r="AK98" s="444"/>
      <c r="AL98" s="61"/>
      <c r="AM98" s="61"/>
      <c r="AN98" s="61"/>
      <c r="AO98" s="61"/>
      <c r="AP98" s="61"/>
      <c r="AQ98" s="61"/>
      <c r="AR98" s="61"/>
      <c r="AS98" s="61"/>
      <c r="AT98" s="61"/>
      <c r="AU98" s="61"/>
      <c r="AV98" s="61"/>
      <c r="AW98" s="61"/>
      <c r="AX98" s="61"/>
      <c r="AY98" s="61"/>
    </row>
    <row r="99" spans="1:51" ht="195" x14ac:dyDescent="0.25">
      <c r="A99" s="424" t="s">
        <v>362</v>
      </c>
      <c r="B99" s="424" t="s">
        <v>1702</v>
      </c>
      <c r="C99" s="424" t="s">
        <v>1878</v>
      </c>
      <c r="D99" s="424" t="s">
        <v>1879</v>
      </c>
      <c r="E99" s="424" t="s">
        <v>1880</v>
      </c>
      <c r="F99" s="424" t="s">
        <v>1881</v>
      </c>
      <c r="G99" s="424" t="s">
        <v>1882</v>
      </c>
      <c r="H99" s="470" t="s">
        <v>1883</v>
      </c>
      <c r="I99" s="470" t="s">
        <v>1884</v>
      </c>
      <c r="J99" s="428">
        <v>194.33600000000001</v>
      </c>
      <c r="K99" s="425" t="s">
        <v>1686</v>
      </c>
      <c r="L99" s="471">
        <v>70</v>
      </c>
      <c r="M99" s="425">
        <v>4</v>
      </c>
      <c r="N99" s="425" t="s">
        <v>1884</v>
      </c>
      <c r="O99" s="427">
        <v>92</v>
      </c>
      <c r="P99" s="428">
        <f>Q99+R99+S99+T99+U99+V99+W99+X99+Y99+Z99+AA99+AB99+AC99+AD99</f>
        <v>146643550.99700001</v>
      </c>
      <c r="Q99" s="428">
        <f t="shared" ref="Q99:AK99" si="16">SUM(Q100:Q123)</f>
        <v>295556.7965</v>
      </c>
      <c r="R99" s="428">
        <f t="shared" si="16"/>
        <v>0</v>
      </c>
      <c r="S99" s="428">
        <f t="shared" si="16"/>
        <v>0</v>
      </c>
      <c r="T99" s="428">
        <f t="shared" si="16"/>
        <v>0</v>
      </c>
      <c r="U99" s="428">
        <f t="shared" si="16"/>
        <v>90499682.687999994</v>
      </c>
      <c r="V99" s="428">
        <f t="shared" si="16"/>
        <v>36479370.919</v>
      </c>
      <c r="W99" s="428">
        <f t="shared" si="16"/>
        <v>0</v>
      </c>
      <c r="X99" s="428">
        <f t="shared" si="16"/>
        <v>445280.59899999999</v>
      </c>
      <c r="Y99" s="428">
        <f t="shared" si="16"/>
        <v>0</v>
      </c>
      <c r="Z99" s="428">
        <f t="shared" si="16"/>
        <v>17964723.484999999</v>
      </c>
      <c r="AA99" s="428">
        <f t="shared" si="16"/>
        <v>958936.50949999993</v>
      </c>
      <c r="AB99" s="428">
        <f t="shared" si="16"/>
        <v>0</v>
      </c>
      <c r="AC99" s="428">
        <f t="shared" si="16"/>
        <v>0</v>
      </c>
      <c r="AD99" s="428">
        <f t="shared" si="16"/>
        <v>0</v>
      </c>
      <c r="AE99" s="427">
        <f t="shared" si="16"/>
        <v>0</v>
      </c>
      <c r="AF99" s="429">
        <f t="shared" si="16"/>
        <v>28229391401305</v>
      </c>
      <c r="AG99" s="427">
        <f t="shared" si="16"/>
        <v>0</v>
      </c>
      <c r="AH99" s="427">
        <f t="shared" si="16"/>
        <v>0</v>
      </c>
      <c r="AI99" s="428">
        <f t="shared" si="16"/>
        <v>2139020.5500000003</v>
      </c>
      <c r="AJ99" s="428">
        <f t="shared" si="16"/>
        <v>146643550.99750003</v>
      </c>
      <c r="AK99" s="432">
        <f t="shared" si="16"/>
        <v>1192.124</v>
      </c>
      <c r="AL99" s="427"/>
      <c r="AM99" s="427"/>
      <c r="AN99" s="427"/>
      <c r="AO99" s="427"/>
      <c r="AP99" s="427"/>
      <c r="AQ99" s="427"/>
      <c r="AR99" s="427"/>
      <c r="AS99" s="427"/>
      <c r="AT99" s="427"/>
      <c r="AU99" s="427"/>
      <c r="AV99" s="427"/>
      <c r="AW99" s="427"/>
      <c r="AX99" s="427"/>
      <c r="AY99" s="427"/>
    </row>
    <row r="100" spans="1:51" ht="180" x14ac:dyDescent="0.25">
      <c r="A100" s="12"/>
      <c r="B100" s="12"/>
      <c r="C100" s="12"/>
      <c r="D100" s="12"/>
      <c r="E100" s="12"/>
      <c r="F100" s="12"/>
      <c r="G100" s="12"/>
      <c r="H100" s="472"/>
      <c r="I100" s="472"/>
      <c r="J100" s="472"/>
      <c r="K100" s="12"/>
      <c r="L100" s="458"/>
      <c r="M100" s="12"/>
      <c r="N100" s="61"/>
      <c r="O100" s="61"/>
      <c r="P100" s="11"/>
      <c r="Q100" s="437"/>
      <c r="R100" s="437"/>
      <c r="S100" s="437"/>
      <c r="T100" s="437"/>
      <c r="U100" s="437"/>
      <c r="V100" s="437"/>
      <c r="W100" s="437"/>
      <c r="X100" s="437"/>
      <c r="Y100" s="437"/>
      <c r="Z100" s="437">
        <v>2563200</v>
      </c>
      <c r="AA100" s="437"/>
      <c r="AB100" s="437"/>
      <c r="AC100" s="437"/>
      <c r="AD100" s="437"/>
      <c r="AE100" s="55" t="s">
        <v>1885</v>
      </c>
      <c r="AF100" s="443"/>
      <c r="AG100" s="61" t="s">
        <v>1886</v>
      </c>
      <c r="AH100" s="61" t="s">
        <v>1069</v>
      </c>
      <c r="AI100" s="437">
        <v>33874</v>
      </c>
      <c r="AJ100" s="437">
        <v>2563200</v>
      </c>
      <c r="AK100" s="442">
        <v>0.72</v>
      </c>
      <c r="AL100" s="61"/>
      <c r="AM100" s="61"/>
      <c r="AN100" s="61" t="s">
        <v>398</v>
      </c>
      <c r="AO100" s="61" t="s">
        <v>398</v>
      </c>
      <c r="AP100" s="61" t="s">
        <v>398</v>
      </c>
      <c r="AQ100" s="61" t="s">
        <v>398</v>
      </c>
      <c r="AR100" s="61"/>
      <c r="AS100" s="61"/>
      <c r="AT100" s="61"/>
      <c r="AU100" s="61"/>
      <c r="AV100" s="61"/>
      <c r="AW100" s="61"/>
      <c r="AX100" s="55" t="s">
        <v>1887</v>
      </c>
      <c r="AY100" s="55" t="s">
        <v>1888</v>
      </c>
    </row>
    <row r="101" spans="1:51" ht="195" x14ac:dyDescent="0.25">
      <c r="A101" s="12"/>
      <c r="B101" s="12"/>
      <c r="C101" s="12"/>
      <c r="D101" s="12"/>
      <c r="E101" s="12"/>
      <c r="F101" s="12"/>
      <c r="G101" s="12"/>
      <c r="H101" s="472"/>
      <c r="I101" s="472"/>
      <c r="J101" s="472"/>
      <c r="K101" s="12"/>
      <c r="L101" s="458"/>
      <c r="M101" s="12"/>
      <c r="N101" s="61"/>
      <c r="O101" s="61"/>
      <c r="P101" s="11"/>
      <c r="Q101" s="437"/>
      <c r="R101" s="437"/>
      <c r="S101" s="437"/>
      <c r="T101" s="437"/>
      <c r="U101" s="437"/>
      <c r="V101" s="437"/>
      <c r="W101" s="437"/>
      <c r="X101" s="437"/>
      <c r="Y101" s="437"/>
      <c r="Z101" s="437">
        <v>14000000</v>
      </c>
      <c r="AA101" s="437"/>
      <c r="AB101" s="437"/>
      <c r="AC101" s="437"/>
      <c r="AD101" s="437"/>
      <c r="AE101" s="55" t="s">
        <v>1889</v>
      </c>
      <c r="AF101" s="443"/>
      <c r="AG101" s="61" t="s">
        <v>1890</v>
      </c>
      <c r="AH101" s="61" t="s">
        <v>1069</v>
      </c>
      <c r="AI101" s="437">
        <v>17590</v>
      </c>
      <c r="AJ101" s="437">
        <v>14000000</v>
      </c>
      <c r="AK101" s="442">
        <v>6</v>
      </c>
      <c r="AL101" s="61" t="s">
        <v>398</v>
      </c>
      <c r="AM101" s="61" t="s">
        <v>398</v>
      </c>
      <c r="AN101" s="61" t="s">
        <v>398</v>
      </c>
      <c r="AO101" s="61" t="s">
        <v>398</v>
      </c>
      <c r="AP101" s="61" t="s">
        <v>398</v>
      </c>
      <c r="AQ101" s="61" t="s">
        <v>398</v>
      </c>
      <c r="AR101" s="61"/>
      <c r="AS101" s="61"/>
      <c r="AT101" s="61"/>
      <c r="AU101" s="61"/>
      <c r="AV101" s="61"/>
      <c r="AW101" s="61"/>
      <c r="AX101" s="55" t="s">
        <v>1887</v>
      </c>
      <c r="AY101" s="55" t="s">
        <v>1891</v>
      </c>
    </row>
    <row r="102" spans="1:51" ht="210" x14ac:dyDescent="0.25">
      <c r="A102" s="12"/>
      <c r="B102" s="12"/>
      <c r="C102" s="12"/>
      <c r="D102" s="12"/>
      <c r="E102" s="12"/>
      <c r="F102" s="12"/>
      <c r="G102" s="12"/>
      <c r="H102" s="472"/>
      <c r="I102" s="472"/>
      <c r="J102" s="472"/>
      <c r="K102" s="12"/>
      <c r="L102" s="458"/>
      <c r="M102" s="12"/>
      <c r="N102" s="61"/>
      <c r="O102" s="61"/>
      <c r="P102" s="11"/>
      <c r="Q102" s="437"/>
      <c r="R102" s="437"/>
      <c r="S102" s="437"/>
      <c r="T102" s="437"/>
      <c r="U102" s="437"/>
      <c r="V102" s="437">
        <v>5764750.8449999997</v>
      </c>
      <c r="W102" s="437"/>
      <c r="X102" s="437"/>
      <c r="Y102" s="437"/>
      <c r="Z102" s="437"/>
      <c r="AA102" s="437"/>
      <c r="AB102" s="437"/>
      <c r="AC102" s="437"/>
      <c r="AD102" s="437"/>
      <c r="AE102" s="55" t="s">
        <v>1892</v>
      </c>
      <c r="AF102" s="443">
        <v>2016000030032</v>
      </c>
      <c r="AG102" s="61" t="s">
        <v>1893</v>
      </c>
      <c r="AH102" s="61" t="s">
        <v>1069</v>
      </c>
      <c r="AI102" s="437">
        <v>19859</v>
      </c>
      <c r="AJ102" s="437">
        <v>5764750.8449999997</v>
      </c>
      <c r="AK102" s="442">
        <v>2.8</v>
      </c>
      <c r="AL102" s="61" t="s">
        <v>398</v>
      </c>
      <c r="AM102" s="61" t="s">
        <v>398</v>
      </c>
      <c r="AN102" s="61" t="s">
        <v>398</v>
      </c>
      <c r="AO102" s="61" t="s">
        <v>398</v>
      </c>
      <c r="AP102" s="61" t="s">
        <v>398</v>
      </c>
      <c r="AQ102" s="61" t="s">
        <v>398</v>
      </c>
      <c r="AR102" s="61"/>
      <c r="AS102" s="61"/>
      <c r="AT102" s="61"/>
      <c r="AU102" s="61"/>
      <c r="AV102" s="61"/>
      <c r="AW102" s="61"/>
      <c r="AX102" s="55" t="s">
        <v>1887</v>
      </c>
      <c r="AY102" s="55" t="s">
        <v>1894</v>
      </c>
    </row>
    <row r="103" spans="1:51" ht="105" x14ac:dyDescent="0.25">
      <c r="A103" s="12"/>
      <c r="B103" s="12"/>
      <c r="C103" s="12"/>
      <c r="D103" s="12"/>
      <c r="E103" s="12"/>
      <c r="F103" s="12"/>
      <c r="G103" s="12"/>
      <c r="H103" s="472"/>
      <c r="I103" s="472"/>
      <c r="J103" s="472"/>
      <c r="K103" s="12"/>
      <c r="L103" s="458"/>
      <c r="M103" s="12"/>
      <c r="N103" s="61"/>
      <c r="O103" s="61"/>
      <c r="P103" s="11"/>
      <c r="Q103" s="437"/>
      <c r="R103" s="437"/>
      <c r="S103" s="437"/>
      <c r="T103" s="437"/>
      <c r="U103" s="437">
        <f>+AJ103</f>
        <v>2000000</v>
      </c>
      <c r="V103" s="437"/>
      <c r="W103" s="437"/>
      <c r="X103" s="437"/>
      <c r="Y103" s="437"/>
      <c r="Z103" s="437"/>
      <c r="AA103" s="437"/>
      <c r="AB103" s="437"/>
      <c r="AC103" s="437"/>
      <c r="AD103" s="437"/>
      <c r="AE103" s="55" t="s">
        <v>1895</v>
      </c>
      <c r="AF103" s="443">
        <v>2014000030064</v>
      </c>
      <c r="AG103" s="61" t="s">
        <v>1729</v>
      </c>
      <c r="AH103" s="61" t="s">
        <v>227</v>
      </c>
      <c r="AI103" s="437">
        <v>26976</v>
      </c>
      <c r="AJ103" s="437">
        <v>2000000</v>
      </c>
      <c r="AK103" s="442">
        <v>0.5</v>
      </c>
      <c r="AL103" s="61" t="s">
        <v>398</v>
      </c>
      <c r="AM103" s="61" t="s">
        <v>398</v>
      </c>
      <c r="AN103" s="61"/>
      <c r="AO103" s="61"/>
      <c r="AP103" s="61"/>
      <c r="AQ103" s="61"/>
      <c r="AR103" s="61"/>
      <c r="AS103" s="61"/>
      <c r="AT103" s="61"/>
      <c r="AU103" s="61"/>
      <c r="AV103" s="61"/>
      <c r="AW103" s="61"/>
      <c r="AX103" s="55" t="s">
        <v>1792</v>
      </c>
      <c r="AY103" s="55" t="s">
        <v>1896</v>
      </c>
    </row>
    <row r="104" spans="1:51" ht="405" x14ac:dyDescent="0.25">
      <c r="A104" s="12"/>
      <c r="B104" s="12"/>
      <c r="C104" s="12"/>
      <c r="D104" s="12"/>
      <c r="E104" s="12"/>
      <c r="F104" s="12"/>
      <c r="G104" s="12"/>
      <c r="H104" s="472"/>
      <c r="I104" s="472"/>
      <c r="J104" s="472"/>
      <c r="K104" s="12"/>
      <c r="L104" s="458"/>
      <c r="M104" s="12"/>
      <c r="N104" s="61"/>
      <c r="O104" s="61"/>
      <c r="P104" s="11"/>
      <c r="Q104" s="437"/>
      <c r="R104" s="437"/>
      <c r="S104" s="437"/>
      <c r="T104" s="437"/>
      <c r="U104" s="437">
        <f>+AJ104-AA104</f>
        <v>2299941</v>
      </c>
      <c r="V104" s="437"/>
      <c r="W104" s="437"/>
      <c r="X104" s="437"/>
      <c r="Y104" s="437"/>
      <c r="Z104" s="437"/>
      <c r="AA104" s="437">
        <v>400000</v>
      </c>
      <c r="AB104" s="437"/>
      <c r="AC104" s="437"/>
      <c r="AD104" s="437"/>
      <c r="AE104" s="55" t="s">
        <v>1897</v>
      </c>
      <c r="AF104" s="443">
        <v>2014000030044</v>
      </c>
      <c r="AG104" s="61" t="s">
        <v>1898</v>
      </c>
      <c r="AH104" s="61" t="s">
        <v>1833</v>
      </c>
      <c r="AI104" s="437">
        <v>916657</v>
      </c>
      <c r="AJ104" s="437">
        <v>2699941</v>
      </c>
      <c r="AK104" s="442">
        <v>0.32</v>
      </c>
      <c r="AL104" s="61" t="s">
        <v>398</v>
      </c>
      <c r="AM104" s="61" t="s">
        <v>398</v>
      </c>
      <c r="AN104" s="61" t="s">
        <v>398</v>
      </c>
      <c r="AO104" s="61" t="s">
        <v>398</v>
      </c>
      <c r="AP104" s="61" t="s">
        <v>398</v>
      </c>
      <c r="AQ104" s="61"/>
      <c r="AR104" s="61"/>
      <c r="AS104" s="61"/>
      <c r="AT104" s="61"/>
      <c r="AU104" s="61"/>
      <c r="AV104" s="61"/>
      <c r="AW104" s="61"/>
      <c r="AX104" s="55" t="s">
        <v>1792</v>
      </c>
      <c r="AY104" s="55"/>
    </row>
    <row r="105" spans="1:51" ht="270" x14ac:dyDescent="0.25">
      <c r="A105" s="12"/>
      <c r="B105" s="12"/>
      <c r="C105" s="12"/>
      <c r="D105" s="12"/>
      <c r="E105" s="12"/>
      <c r="F105" s="12"/>
      <c r="G105" s="12"/>
      <c r="H105" s="472"/>
      <c r="I105" s="472"/>
      <c r="J105" s="472"/>
      <c r="K105" s="12"/>
      <c r="L105" s="458"/>
      <c r="M105" s="12"/>
      <c r="N105" s="61"/>
      <c r="O105" s="61"/>
      <c r="P105" s="11"/>
      <c r="Q105" s="437"/>
      <c r="R105" s="437"/>
      <c r="S105" s="437"/>
      <c r="T105" s="437"/>
      <c r="U105" s="437"/>
      <c r="V105" s="437">
        <f>+AJ105</f>
        <v>2758450.952</v>
      </c>
      <c r="W105" s="437"/>
      <c r="X105" s="437"/>
      <c r="Y105" s="437"/>
      <c r="Z105" s="437"/>
      <c r="AA105" s="437"/>
      <c r="AB105" s="437"/>
      <c r="AC105" s="437"/>
      <c r="AD105" s="437"/>
      <c r="AE105" s="55" t="s">
        <v>1899</v>
      </c>
      <c r="AF105" s="443"/>
      <c r="AG105" s="61" t="s">
        <v>1898</v>
      </c>
      <c r="AH105" s="61" t="s">
        <v>1833</v>
      </c>
      <c r="AI105" s="437">
        <v>916657</v>
      </c>
      <c r="AJ105" s="437">
        <f>2758450952/1000</f>
        <v>2758450.952</v>
      </c>
      <c r="AK105" s="442">
        <v>1.35</v>
      </c>
      <c r="AL105" s="61" t="s">
        <v>398</v>
      </c>
      <c r="AM105" s="61" t="s">
        <v>398</v>
      </c>
      <c r="AN105" s="61" t="s">
        <v>398</v>
      </c>
      <c r="AO105" s="61" t="s">
        <v>398</v>
      </c>
      <c r="AP105" s="61" t="s">
        <v>398</v>
      </c>
      <c r="AQ105" s="61"/>
      <c r="AR105" s="61"/>
      <c r="AS105" s="61"/>
      <c r="AT105" s="61"/>
      <c r="AU105" s="61"/>
      <c r="AV105" s="61"/>
      <c r="AW105" s="61"/>
      <c r="AX105" s="55" t="s">
        <v>1792</v>
      </c>
      <c r="AY105" s="55"/>
    </row>
    <row r="106" spans="1:51" ht="135" x14ac:dyDescent="0.25">
      <c r="A106" s="12"/>
      <c r="B106" s="12"/>
      <c r="C106" s="12"/>
      <c r="D106" s="12"/>
      <c r="E106" s="12"/>
      <c r="F106" s="12"/>
      <c r="G106" s="12"/>
      <c r="H106" s="472"/>
      <c r="I106" s="472"/>
      <c r="J106" s="472"/>
      <c r="K106" s="12"/>
      <c r="L106" s="458"/>
      <c r="M106" s="12"/>
      <c r="N106" s="61"/>
      <c r="O106" s="61"/>
      <c r="P106" s="11"/>
      <c r="Q106" s="437"/>
      <c r="R106" s="437"/>
      <c r="S106" s="437"/>
      <c r="T106" s="437"/>
      <c r="U106" s="437">
        <f t="shared" ref="U106:U107" si="17">+AJ106</f>
        <v>13119506.231000001</v>
      </c>
      <c r="V106" s="437"/>
      <c r="W106" s="437"/>
      <c r="X106" s="437"/>
      <c r="Y106" s="437"/>
      <c r="Z106" s="437"/>
      <c r="AA106" s="437"/>
      <c r="AB106" s="437"/>
      <c r="AC106" s="437"/>
      <c r="AD106" s="437"/>
      <c r="AE106" s="55" t="s">
        <v>1900</v>
      </c>
      <c r="AF106" s="443">
        <v>2016000030019</v>
      </c>
      <c r="AG106" s="61" t="s">
        <v>1693</v>
      </c>
      <c r="AH106" s="61" t="s">
        <v>1694</v>
      </c>
      <c r="AI106" s="437">
        <v>21243</v>
      </c>
      <c r="AJ106" s="437">
        <v>13119506.231000001</v>
      </c>
      <c r="AK106" s="442">
        <v>6.2</v>
      </c>
      <c r="AL106" s="61" t="s">
        <v>398</v>
      </c>
      <c r="AM106" s="61" t="s">
        <v>398</v>
      </c>
      <c r="AN106" s="61" t="s">
        <v>398</v>
      </c>
      <c r="AO106" s="61" t="s">
        <v>398</v>
      </c>
      <c r="AP106" s="61" t="s">
        <v>398</v>
      </c>
      <c r="AQ106" s="61" t="s">
        <v>398</v>
      </c>
      <c r="AR106" s="61" t="s">
        <v>398</v>
      </c>
      <c r="AS106" s="61" t="s">
        <v>398</v>
      </c>
      <c r="AT106" s="61" t="s">
        <v>398</v>
      </c>
      <c r="AU106" s="61" t="s">
        <v>398</v>
      </c>
      <c r="AV106" s="61"/>
      <c r="AW106" s="61"/>
      <c r="AX106" s="55" t="s">
        <v>1792</v>
      </c>
      <c r="AY106" s="55"/>
    </row>
    <row r="107" spans="1:51" ht="285" x14ac:dyDescent="0.25">
      <c r="A107" s="12"/>
      <c r="B107" s="12"/>
      <c r="C107" s="12"/>
      <c r="D107" s="12"/>
      <c r="E107" s="12"/>
      <c r="F107" s="12"/>
      <c r="G107" s="12"/>
      <c r="H107" s="472"/>
      <c r="I107" s="472"/>
      <c r="J107" s="472"/>
      <c r="K107" s="12"/>
      <c r="L107" s="458"/>
      <c r="M107" s="12"/>
      <c r="N107" s="61"/>
      <c r="O107" s="61"/>
      <c r="P107" s="11"/>
      <c r="Q107" s="437"/>
      <c r="R107" s="437"/>
      <c r="S107" s="437"/>
      <c r="T107" s="437"/>
      <c r="U107" s="437">
        <f t="shared" si="17"/>
        <v>2608921.4569999999</v>
      </c>
      <c r="V107" s="437"/>
      <c r="W107" s="437"/>
      <c r="X107" s="437"/>
      <c r="Y107" s="437"/>
      <c r="Z107" s="437"/>
      <c r="AA107" s="437"/>
      <c r="AB107" s="437"/>
      <c r="AC107" s="437"/>
      <c r="AD107" s="437"/>
      <c r="AE107" s="55" t="s">
        <v>1901</v>
      </c>
      <c r="AF107" s="443">
        <v>2016000030020</v>
      </c>
      <c r="AG107" s="61" t="s">
        <v>1902</v>
      </c>
      <c r="AH107" s="61" t="s">
        <v>227</v>
      </c>
      <c r="AI107" s="437">
        <v>6146</v>
      </c>
      <c r="AJ107" s="437">
        <v>2608921.4569999999</v>
      </c>
      <c r="AK107" s="442">
        <v>1.05</v>
      </c>
      <c r="AL107" s="61" t="s">
        <v>398</v>
      </c>
      <c r="AM107" s="61" t="s">
        <v>398</v>
      </c>
      <c r="AN107" s="61" t="s">
        <v>398</v>
      </c>
      <c r="AO107" s="61" t="s">
        <v>398</v>
      </c>
      <c r="AP107" s="61" t="s">
        <v>398</v>
      </c>
      <c r="AQ107" s="61"/>
      <c r="AR107" s="61"/>
      <c r="AS107" s="61"/>
      <c r="AT107" s="61"/>
      <c r="AU107" s="61"/>
      <c r="AV107" s="61"/>
      <c r="AW107" s="61"/>
      <c r="AX107" s="55" t="s">
        <v>1792</v>
      </c>
      <c r="AY107" s="55" t="s">
        <v>1903</v>
      </c>
    </row>
    <row r="108" spans="1:51" ht="210" x14ac:dyDescent="0.25">
      <c r="A108" s="12"/>
      <c r="B108" s="12"/>
      <c r="C108" s="12"/>
      <c r="D108" s="12"/>
      <c r="E108" s="12"/>
      <c r="F108" s="12"/>
      <c r="G108" s="12"/>
      <c r="H108" s="472"/>
      <c r="I108" s="472"/>
      <c r="J108" s="472"/>
      <c r="K108" s="12"/>
      <c r="L108" s="458"/>
      <c r="M108" s="12"/>
      <c r="N108" s="61"/>
      <c r="O108" s="61"/>
      <c r="P108" s="11"/>
      <c r="Q108" s="437"/>
      <c r="R108" s="437"/>
      <c r="S108" s="437"/>
      <c r="T108" s="437"/>
      <c r="U108" s="437"/>
      <c r="V108" s="437">
        <f>AJ108</f>
        <v>14358351.122</v>
      </c>
      <c r="W108" s="437"/>
      <c r="X108" s="437"/>
      <c r="Y108" s="437"/>
      <c r="Z108" s="437"/>
      <c r="AA108" s="437"/>
      <c r="AB108" s="437"/>
      <c r="AC108" s="437"/>
      <c r="AD108" s="437"/>
      <c r="AE108" s="55" t="s">
        <v>1904</v>
      </c>
      <c r="AF108" s="443">
        <v>2017000030080</v>
      </c>
      <c r="AG108" s="61" t="s">
        <v>1697</v>
      </c>
      <c r="AH108" s="61" t="s">
        <v>227</v>
      </c>
      <c r="AI108" s="437">
        <v>50448</v>
      </c>
      <c r="AJ108" s="437">
        <v>14358351.122</v>
      </c>
      <c r="AK108" s="442">
        <v>5</v>
      </c>
      <c r="AL108" s="61"/>
      <c r="AM108" s="61"/>
      <c r="AN108" s="61"/>
      <c r="AO108" s="61" t="s">
        <v>398</v>
      </c>
      <c r="AP108" s="61" t="s">
        <v>398</v>
      </c>
      <c r="AQ108" s="61" t="s">
        <v>398</v>
      </c>
      <c r="AR108" s="61" t="s">
        <v>398</v>
      </c>
      <c r="AS108" s="61" t="s">
        <v>398</v>
      </c>
      <c r="AT108" s="61" t="s">
        <v>398</v>
      </c>
      <c r="AU108" s="61"/>
      <c r="AV108" s="61"/>
      <c r="AW108" s="61"/>
      <c r="AX108" s="55" t="s">
        <v>1792</v>
      </c>
      <c r="AY108" s="55"/>
    </row>
    <row r="109" spans="1:51" ht="330" x14ac:dyDescent="0.25">
      <c r="A109" s="12"/>
      <c r="B109" s="12"/>
      <c r="C109" s="12"/>
      <c r="D109" s="12"/>
      <c r="E109" s="12"/>
      <c r="F109" s="12"/>
      <c r="G109" s="12"/>
      <c r="H109" s="472"/>
      <c r="I109" s="472"/>
      <c r="J109" s="472"/>
      <c r="K109" s="12"/>
      <c r="L109" s="458"/>
      <c r="M109" s="12"/>
      <c r="N109" s="61"/>
      <c r="O109" s="61"/>
      <c r="P109" s="11"/>
      <c r="Q109" s="437"/>
      <c r="R109" s="437"/>
      <c r="S109" s="437"/>
      <c r="T109" s="437"/>
      <c r="U109" s="437">
        <f t="shared" ref="U109:U110" si="18">+AJ109</f>
        <v>14530480</v>
      </c>
      <c r="V109" s="437"/>
      <c r="W109" s="437"/>
      <c r="X109" s="437"/>
      <c r="Y109" s="437"/>
      <c r="Z109" s="437"/>
      <c r="AA109" s="437"/>
      <c r="AB109" s="437"/>
      <c r="AC109" s="437"/>
      <c r="AD109" s="437"/>
      <c r="AE109" s="55" t="s">
        <v>1905</v>
      </c>
      <c r="AF109" s="443">
        <v>2017000030084</v>
      </c>
      <c r="AG109" s="55" t="s">
        <v>1852</v>
      </c>
      <c r="AH109" s="61" t="s">
        <v>1069</v>
      </c>
      <c r="AI109" s="437">
        <f>93545*0.2</f>
        <v>18709</v>
      </c>
      <c r="AJ109" s="437">
        <v>14530480</v>
      </c>
      <c r="AK109" s="442">
        <v>5.7</v>
      </c>
      <c r="AL109" s="61"/>
      <c r="AM109" s="61"/>
      <c r="AN109" s="61"/>
      <c r="AO109" s="61" t="s">
        <v>398</v>
      </c>
      <c r="AP109" s="61" t="s">
        <v>398</v>
      </c>
      <c r="AQ109" s="61" t="s">
        <v>398</v>
      </c>
      <c r="AR109" s="61" t="s">
        <v>398</v>
      </c>
      <c r="AS109" s="61" t="s">
        <v>398</v>
      </c>
      <c r="AT109" s="61" t="s">
        <v>398</v>
      </c>
      <c r="AU109" s="61" t="s">
        <v>398</v>
      </c>
      <c r="AV109" s="61" t="s">
        <v>398</v>
      </c>
      <c r="AW109" s="61" t="s">
        <v>398</v>
      </c>
      <c r="AX109" s="55" t="s">
        <v>1792</v>
      </c>
      <c r="AY109" s="55"/>
    </row>
    <row r="110" spans="1:51" ht="180" x14ac:dyDescent="0.25">
      <c r="A110" s="12"/>
      <c r="B110" s="12"/>
      <c r="C110" s="12"/>
      <c r="D110" s="12"/>
      <c r="E110" s="12"/>
      <c r="F110" s="12"/>
      <c r="G110" s="12"/>
      <c r="H110" s="472"/>
      <c r="I110" s="472"/>
      <c r="J110" s="472"/>
      <c r="K110" s="12"/>
      <c r="L110" s="458"/>
      <c r="M110" s="12"/>
      <c r="N110" s="61"/>
      <c r="O110" s="61"/>
      <c r="P110" s="11"/>
      <c r="Q110" s="437"/>
      <c r="R110" s="437"/>
      <c r="S110" s="437"/>
      <c r="T110" s="437"/>
      <c r="U110" s="437">
        <f t="shared" si="18"/>
        <v>3104054</v>
      </c>
      <c r="V110" s="437"/>
      <c r="W110" s="437"/>
      <c r="X110" s="437"/>
      <c r="Y110" s="437"/>
      <c r="Z110" s="437"/>
      <c r="AA110" s="437"/>
      <c r="AB110" s="437"/>
      <c r="AC110" s="437"/>
      <c r="AD110" s="437"/>
      <c r="AE110" s="55" t="s">
        <v>1906</v>
      </c>
      <c r="AF110" s="443">
        <v>2017000030172</v>
      </c>
      <c r="AG110" s="61" t="s">
        <v>1898</v>
      </c>
      <c r="AH110" s="61" t="s">
        <v>1833</v>
      </c>
      <c r="AI110" s="437">
        <f>277540*0.15</f>
        <v>41631</v>
      </c>
      <c r="AJ110" s="437">
        <v>3104054</v>
      </c>
      <c r="AK110" s="442">
        <v>1.05</v>
      </c>
      <c r="AL110" s="61"/>
      <c r="AM110" s="61"/>
      <c r="AN110" s="61"/>
      <c r="AO110" s="61" t="s">
        <v>398</v>
      </c>
      <c r="AP110" s="61" t="s">
        <v>398</v>
      </c>
      <c r="AQ110" s="61" t="s">
        <v>398</v>
      </c>
      <c r="AR110" s="61" t="s">
        <v>398</v>
      </c>
      <c r="AS110" s="61"/>
      <c r="AT110" s="61"/>
      <c r="AU110" s="61"/>
      <c r="AV110" s="61"/>
      <c r="AW110" s="61"/>
      <c r="AX110" s="55" t="s">
        <v>1792</v>
      </c>
      <c r="AY110" s="55"/>
    </row>
    <row r="111" spans="1:51" ht="285" x14ac:dyDescent="0.25">
      <c r="A111" s="12"/>
      <c r="B111" s="12"/>
      <c r="C111" s="12"/>
      <c r="D111" s="12"/>
      <c r="E111" s="12"/>
      <c r="F111" s="12"/>
      <c r="G111" s="12"/>
      <c r="H111" s="472"/>
      <c r="I111" s="472"/>
      <c r="J111" s="472"/>
      <c r="K111" s="12"/>
      <c r="L111" s="458"/>
      <c r="M111" s="12"/>
      <c r="N111" s="61"/>
      <c r="O111" s="61"/>
      <c r="P111" s="11"/>
      <c r="Q111" s="437"/>
      <c r="R111" s="437"/>
      <c r="S111" s="437"/>
      <c r="T111" s="437"/>
      <c r="U111" s="437">
        <f t="shared" ref="U111:U114" si="19">AJ111</f>
        <v>5671630</v>
      </c>
      <c r="V111" s="437"/>
      <c r="W111" s="437"/>
      <c r="X111" s="437"/>
      <c r="Y111" s="437"/>
      <c r="Z111" s="437"/>
      <c r="AA111" s="437"/>
      <c r="AB111" s="437"/>
      <c r="AC111" s="437"/>
      <c r="AD111" s="437"/>
      <c r="AE111" s="55" t="s">
        <v>1907</v>
      </c>
      <c r="AF111" s="443">
        <v>2017000030196</v>
      </c>
      <c r="AG111" s="61" t="s">
        <v>1829</v>
      </c>
      <c r="AH111" s="61" t="s">
        <v>1069</v>
      </c>
      <c r="AI111" s="437">
        <f>33122*0.2</f>
        <v>6624.4000000000005</v>
      </c>
      <c r="AJ111" s="437">
        <v>5671630</v>
      </c>
      <c r="AK111" s="442">
        <v>2.6</v>
      </c>
      <c r="AL111" s="61"/>
      <c r="AM111" s="61"/>
      <c r="AN111" s="61"/>
      <c r="AO111" s="61"/>
      <c r="AP111" s="61"/>
      <c r="AQ111" s="61" t="s">
        <v>398</v>
      </c>
      <c r="AR111" s="61" t="s">
        <v>398</v>
      </c>
      <c r="AS111" s="61" t="s">
        <v>398</v>
      </c>
      <c r="AT111" s="61" t="s">
        <v>398</v>
      </c>
      <c r="AU111" s="61" t="s">
        <v>398</v>
      </c>
      <c r="AV111" s="61" t="s">
        <v>398</v>
      </c>
      <c r="AW111" s="61" t="s">
        <v>398</v>
      </c>
      <c r="AX111" s="55" t="s">
        <v>1887</v>
      </c>
      <c r="AY111" s="55"/>
    </row>
    <row r="112" spans="1:51" ht="270" x14ac:dyDescent="0.25">
      <c r="A112" s="12"/>
      <c r="B112" s="12"/>
      <c r="C112" s="12"/>
      <c r="D112" s="12"/>
      <c r="E112" s="12"/>
      <c r="F112" s="12"/>
      <c r="G112" s="12"/>
      <c r="H112" s="472"/>
      <c r="I112" s="472"/>
      <c r="J112" s="472"/>
      <c r="K112" s="12"/>
      <c r="L112" s="458"/>
      <c r="M112" s="12"/>
      <c r="N112" s="61"/>
      <c r="O112" s="61"/>
      <c r="P112" s="11"/>
      <c r="Q112" s="437"/>
      <c r="R112" s="437"/>
      <c r="S112" s="437"/>
      <c r="T112" s="437"/>
      <c r="U112" s="437">
        <f t="shared" si="19"/>
        <v>7678530</v>
      </c>
      <c r="V112" s="437"/>
      <c r="W112" s="437"/>
      <c r="X112" s="437"/>
      <c r="Y112" s="437"/>
      <c r="Z112" s="437"/>
      <c r="AA112" s="437"/>
      <c r="AB112" s="437"/>
      <c r="AC112" s="437"/>
      <c r="AD112" s="437"/>
      <c r="AE112" s="55" t="s">
        <v>1908</v>
      </c>
      <c r="AF112" s="443"/>
      <c r="AG112" s="61" t="s">
        <v>1909</v>
      </c>
      <c r="AH112" s="61" t="s">
        <v>1833</v>
      </c>
      <c r="AI112" s="437">
        <f>25963*0.2</f>
        <v>5192.6000000000004</v>
      </c>
      <c r="AJ112" s="437">
        <v>7678530</v>
      </c>
      <c r="AK112" s="442">
        <v>2.2999999999999998</v>
      </c>
      <c r="AL112" s="61"/>
      <c r="AM112" s="61"/>
      <c r="AN112" s="61"/>
      <c r="AO112" s="61"/>
      <c r="AP112" s="61"/>
      <c r="AQ112" s="61" t="s">
        <v>398</v>
      </c>
      <c r="AR112" s="61" t="s">
        <v>398</v>
      </c>
      <c r="AS112" s="61" t="s">
        <v>398</v>
      </c>
      <c r="AT112" s="61" t="s">
        <v>398</v>
      </c>
      <c r="AU112" s="61" t="s">
        <v>398</v>
      </c>
      <c r="AV112" s="61" t="s">
        <v>398</v>
      </c>
      <c r="AW112" s="61" t="s">
        <v>398</v>
      </c>
      <c r="AX112" s="55" t="s">
        <v>1887</v>
      </c>
      <c r="AY112" s="55"/>
    </row>
    <row r="113" spans="1:51" ht="210" x14ac:dyDescent="0.25">
      <c r="A113" s="12"/>
      <c r="B113" s="12"/>
      <c r="C113" s="12"/>
      <c r="D113" s="12"/>
      <c r="E113" s="12"/>
      <c r="F113" s="12"/>
      <c r="G113" s="12"/>
      <c r="H113" s="472"/>
      <c r="I113" s="472"/>
      <c r="J113" s="472"/>
      <c r="K113" s="12"/>
      <c r="L113" s="458"/>
      <c r="M113" s="12"/>
      <c r="N113" s="61"/>
      <c r="O113" s="61"/>
      <c r="P113" s="11"/>
      <c r="Q113" s="437"/>
      <c r="R113" s="437"/>
      <c r="S113" s="437"/>
      <c r="T113" s="437"/>
      <c r="U113" s="437">
        <f t="shared" si="19"/>
        <v>14486620</v>
      </c>
      <c r="V113" s="437"/>
      <c r="W113" s="437"/>
      <c r="X113" s="437"/>
      <c r="Y113" s="437"/>
      <c r="Z113" s="437"/>
      <c r="AA113" s="437"/>
      <c r="AB113" s="437"/>
      <c r="AC113" s="437"/>
      <c r="AD113" s="437"/>
      <c r="AE113" s="55" t="s">
        <v>1910</v>
      </c>
      <c r="AF113" s="443"/>
      <c r="AG113" s="61" t="s">
        <v>1693</v>
      </c>
      <c r="AH113" s="61" t="s">
        <v>1694</v>
      </c>
      <c r="AI113" s="437">
        <f>21243*0.15</f>
        <v>3186.45</v>
      </c>
      <c r="AJ113" s="437">
        <v>14486620</v>
      </c>
      <c r="AK113" s="442">
        <v>5.25</v>
      </c>
      <c r="AL113" s="61"/>
      <c r="AM113" s="61"/>
      <c r="AN113" s="61"/>
      <c r="AO113" s="61"/>
      <c r="AP113" s="61"/>
      <c r="AQ113" s="61" t="s">
        <v>398</v>
      </c>
      <c r="AR113" s="61" t="s">
        <v>398</v>
      </c>
      <c r="AS113" s="61" t="s">
        <v>398</v>
      </c>
      <c r="AT113" s="61" t="s">
        <v>398</v>
      </c>
      <c r="AU113" s="61" t="s">
        <v>398</v>
      </c>
      <c r="AV113" s="61" t="s">
        <v>398</v>
      </c>
      <c r="AW113" s="61" t="s">
        <v>398</v>
      </c>
      <c r="AX113" s="55" t="s">
        <v>1887</v>
      </c>
      <c r="AY113" s="55"/>
    </row>
    <row r="114" spans="1:51" ht="240" x14ac:dyDescent="0.25">
      <c r="A114" s="12"/>
      <c r="B114" s="12"/>
      <c r="C114" s="12"/>
      <c r="D114" s="12"/>
      <c r="E114" s="12"/>
      <c r="F114" s="12"/>
      <c r="G114" s="12"/>
      <c r="H114" s="472"/>
      <c r="I114" s="472"/>
      <c r="J114" s="472"/>
      <c r="K114" s="12"/>
      <c r="L114" s="458"/>
      <c r="M114" s="12"/>
      <c r="N114" s="61"/>
      <c r="O114" s="61"/>
      <c r="P114" s="11"/>
      <c r="Q114" s="437"/>
      <c r="R114" s="437"/>
      <c r="S114" s="437"/>
      <c r="T114" s="437"/>
      <c r="U114" s="437">
        <f t="shared" si="19"/>
        <v>25000000</v>
      </c>
      <c r="V114" s="437"/>
      <c r="W114" s="437"/>
      <c r="X114" s="437"/>
      <c r="Y114" s="437"/>
      <c r="Z114" s="437"/>
      <c r="AA114" s="437"/>
      <c r="AB114" s="437"/>
      <c r="AC114" s="437"/>
      <c r="AD114" s="437"/>
      <c r="AE114" s="55" t="s">
        <v>1911</v>
      </c>
      <c r="AF114" s="443"/>
      <c r="AG114" s="61" t="s">
        <v>1729</v>
      </c>
      <c r="AH114" s="61" t="s">
        <v>227</v>
      </c>
      <c r="AI114" s="437">
        <f>26715*0.5</f>
        <v>13357.5</v>
      </c>
      <c r="AJ114" s="437">
        <v>25000000</v>
      </c>
      <c r="AK114" s="442">
        <v>5</v>
      </c>
      <c r="AL114" s="61"/>
      <c r="AM114" s="61"/>
      <c r="AN114" s="61"/>
      <c r="AO114" s="61"/>
      <c r="AP114" s="61"/>
      <c r="AQ114" s="61" t="s">
        <v>398</v>
      </c>
      <c r="AR114" s="61" t="s">
        <v>398</v>
      </c>
      <c r="AS114" s="61" t="s">
        <v>398</v>
      </c>
      <c r="AT114" s="61" t="s">
        <v>398</v>
      </c>
      <c r="AU114" s="61" t="s">
        <v>398</v>
      </c>
      <c r="AV114" s="61" t="s">
        <v>398</v>
      </c>
      <c r="AW114" s="61" t="s">
        <v>398</v>
      </c>
      <c r="AX114" s="55" t="s">
        <v>1887</v>
      </c>
      <c r="AY114" s="55"/>
    </row>
    <row r="115" spans="1:51" ht="285" x14ac:dyDescent="0.25">
      <c r="A115" s="12"/>
      <c r="B115" s="12"/>
      <c r="C115" s="12"/>
      <c r="D115" s="12"/>
      <c r="E115" s="12"/>
      <c r="F115" s="12"/>
      <c r="G115" s="12"/>
      <c r="H115" s="472"/>
      <c r="I115" s="472"/>
      <c r="J115" s="472"/>
      <c r="K115" s="12"/>
      <c r="L115" s="458"/>
      <c r="M115" s="12"/>
      <c r="N115" s="61"/>
      <c r="O115" s="61"/>
      <c r="P115" s="11"/>
      <c r="Q115" s="437"/>
      <c r="R115" s="437"/>
      <c r="S115" s="437"/>
      <c r="T115" s="437"/>
      <c r="U115" s="437"/>
      <c r="V115" s="437">
        <v>13597818</v>
      </c>
      <c r="W115" s="437"/>
      <c r="X115" s="437"/>
      <c r="Y115" s="437"/>
      <c r="Z115" s="437"/>
      <c r="AA115" s="437"/>
      <c r="AB115" s="437"/>
      <c r="AC115" s="437"/>
      <c r="AD115" s="437"/>
      <c r="AE115" s="55" t="s">
        <v>1912</v>
      </c>
      <c r="AF115" s="443">
        <v>2017000030079</v>
      </c>
      <c r="AG115" s="61" t="s">
        <v>1913</v>
      </c>
      <c r="AH115" s="61" t="s">
        <v>1694</v>
      </c>
      <c r="AI115" s="437">
        <f>16968*0.2</f>
        <v>3393.6000000000004</v>
      </c>
      <c r="AJ115" s="437">
        <v>13597818</v>
      </c>
      <c r="AK115" s="442">
        <v>5.21</v>
      </c>
      <c r="AL115" s="61"/>
      <c r="AM115" s="61"/>
      <c r="AN115" s="61"/>
      <c r="AO115" s="61" t="s">
        <v>398</v>
      </c>
      <c r="AP115" s="61" t="s">
        <v>398</v>
      </c>
      <c r="AQ115" s="61" t="s">
        <v>398</v>
      </c>
      <c r="AR115" s="61" t="s">
        <v>398</v>
      </c>
      <c r="AS115" s="61" t="s">
        <v>398</v>
      </c>
      <c r="AT115" s="61" t="s">
        <v>398</v>
      </c>
      <c r="AU115" s="61" t="s">
        <v>398</v>
      </c>
      <c r="AV115" s="61" t="s">
        <v>398</v>
      </c>
      <c r="AW115" s="61" t="s">
        <v>398</v>
      </c>
      <c r="AX115" s="55" t="s">
        <v>1823</v>
      </c>
      <c r="AY115" s="55" t="s">
        <v>1914</v>
      </c>
    </row>
    <row r="116" spans="1:51" ht="180" x14ac:dyDescent="0.25">
      <c r="A116" s="12"/>
      <c r="B116" s="12"/>
      <c r="C116" s="12"/>
      <c r="D116" s="12"/>
      <c r="E116" s="12"/>
      <c r="F116" s="12"/>
      <c r="G116" s="12"/>
      <c r="H116" s="472"/>
      <c r="I116" s="472"/>
      <c r="J116" s="472"/>
      <c r="K116" s="12"/>
      <c r="L116" s="458"/>
      <c r="M116" s="12"/>
      <c r="N116" s="61"/>
      <c r="O116" s="61"/>
      <c r="P116" s="11"/>
      <c r="Q116" s="437"/>
      <c r="R116" s="437"/>
      <c r="S116" s="437"/>
      <c r="T116" s="437"/>
      <c r="U116" s="437"/>
      <c r="V116" s="437"/>
      <c r="W116" s="437"/>
      <c r="X116" s="437"/>
      <c r="Y116" s="437"/>
      <c r="Z116" s="437">
        <v>317615.76799999998</v>
      </c>
      <c r="AA116" s="437"/>
      <c r="AB116" s="437"/>
      <c r="AC116" s="437"/>
      <c r="AD116" s="437"/>
      <c r="AE116" s="55" t="s">
        <v>1915</v>
      </c>
      <c r="AF116" s="443"/>
      <c r="AG116" s="61" t="s">
        <v>1916</v>
      </c>
      <c r="AH116" s="61" t="s">
        <v>1833</v>
      </c>
      <c r="AI116" s="437">
        <v>3250</v>
      </c>
      <c r="AJ116" s="437">
        <v>317615.76799999998</v>
      </c>
      <c r="AK116" s="442">
        <v>0.09</v>
      </c>
      <c r="AL116" s="61" t="s">
        <v>398</v>
      </c>
      <c r="AM116" s="61" t="s">
        <v>398</v>
      </c>
      <c r="AN116" s="61"/>
      <c r="AO116" s="61"/>
      <c r="AP116" s="61"/>
      <c r="AQ116" s="61"/>
      <c r="AR116" s="61"/>
      <c r="AS116" s="61"/>
      <c r="AT116" s="61"/>
      <c r="AU116" s="61"/>
      <c r="AV116" s="61"/>
      <c r="AW116" s="61"/>
      <c r="AX116" s="55" t="s">
        <v>1780</v>
      </c>
      <c r="AY116" s="55"/>
    </row>
    <row r="117" spans="1:51" ht="270" x14ac:dyDescent="0.25">
      <c r="A117" s="12"/>
      <c r="B117" s="12"/>
      <c r="C117" s="12"/>
      <c r="D117" s="12"/>
      <c r="E117" s="12"/>
      <c r="F117" s="12"/>
      <c r="G117" s="12"/>
      <c r="H117" s="472"/>
      <c r="I117" s="472"/>
      <c r="J117" s="472"/>
      <c r="K117" s="12"/>
      <c r="L117" s="458"/>
      <c r="M117" s="12"/>
      <c r="N117" s="61"/>
      <c r="O117" s="61"/>
      <c r="P117" s="11"/>
      <c r="Q117" s="437"/>
      <c r="R117" s="437"/>
      <c r="S117" s="437"/>
      <c r="T117" s="437"/>
      <c r="U117" s="437"/>
      <c r="V117" s="437"/>
      <c r="W117" s="437"/>
      <c r="X117" s="437"/>
      <c r="Y117" s="437"/>
      <c r="Z117" s="437">
        <v>991407.71699999995</v>
      </c>
      <c r="AA117" s="437"/>
      <c r="AB117" s="437"/>
      <c r="AC117" s="437"/>
      <c r="AD117" s="437"/>
      <c r="AE117" s="55" t="s">
        <v>1917</v>
      </c>
      <c r="AF117" s="443"/>
      <c r="AG117" s="61" t="s">
        <v>1918</v>
      </c>
      <c r="AH117" s="61" t="s">
        <v>1833</v>
      </c>
      <c r="AI117" s="437">
        <v>5403</v>
      </c>
      <c r="AJ117" s="437">
        <v>991407.71699999995</v>
      </c>
      <c r="AK117" s="442">
        <v>880</v>
      </c>
      <c r="AL117" s="61"/>
      <c r="AM117" s="61"/>
      <c r="AN117" s="61"/>
      <c r="AO117" s="61"/>
      <c r="AP117" s="61"/>
      <c r="AQ117" s="61" t="s">
        <v>398</v>
      </c>
      <c r="AR117" s="61" t="s">
        <v>398</v>
      </c>
      <c r="AS117" s="61" t="s">
        <v>398</v>
      </c>
      <c r="AT117" s="61" t="s">
        <v>398</v>
      </c>
      <c r="AU117" s="61" t="s">
        <v>398</v>
      </c>
      <c r="AV117" s="61" t="s">
        <v>398</v>
      </c>
      <c r="AW117" s="61"/>
      <c r="AX117" s="55" t="s">
        <v>1780</v>
      </c>
      <c r="AY117" s="55"/>
    </row>
    <row r="118" spans="1:51" ht="255" x14ac:dyDescent="0.25">
      <c r="A118" s="12"/>
      <c r="B118" s="12"/>
      <c r="C118" s="12"/>
      <c r="D118" s="12"/>
      <c r="E118" s="12"/>
      <c r="F118" s="12"/>
      <c r="G118" s="12"/>
      <c r="H118" s="472"/>
      <c r="I118" s="472"/>
      <c r="J118" s="472"/>
      <c r="K118" s="12"/>
      <c r="L118" s="458"/>
      <c r="M118" s="12"/>
      <c r="N118" s="61"/>
      <c r="O118" s="61"/>
      <c r="P118" s="11"/>
      <c r="Q118" s="437">
        <v>92500</v>
      </c>
      <c r="R118" s="437"/>
      <c r="S118" s="437"/>
      <c r="T118" s="437"/>
      <c r="U118" s="437"/>
      <c r="V118" s="437"/>
      <c r="W118" s="437"/>
      <c r="X118" s="437"/>
      <c r="Y118" s="437"/>
      <c r="Z118" s="437">
        <v>92500</v>
      </c>
      <c r="AA118" s="437"/>
      <c r="AB118" s="437"/>
      <c r="AC118" s="437"/>
      <c r="AD118" s="437"/>
      <c r="AE118" s="55" t="s">
        <v>1919</v>
      </c>
      <c r="AF118" s="443"/>
      <c r="AG118" s="61" t="s">
        <v>1920</v>
      </c>
      <c r="AH118" s="61" t="s">
        <v>1069</v>
      </c>
      <c r="AI118" s="437">
        <v>800</v>
      </c>
      <c r="AJ118" s="437">
        <v>185000</v>
      </c>
      <c r="AK118" s="442">
        <v>185</v>
      </c>
      <c r="AL118" s="61"/>
      <c r="AM118" s="61"/>
      <c r="AN118" s="61" t="s">
        <v>398</v>
      </c>
      <c r="AO118" s="61" t="s">
        <v>398</v>
      </c>
      <c r="AP118" s="61" t="s">
        <v>398</v>
      </c>
      <c r="AQ118" s="61"/>
      <c r="AR118" s="61"/>
      <c r="AS118" s="61"/>
      <c r="AT118" s="61"/>
      <c r="AU118" s="61"/>
      <c r="AV118" s="61"/>
      <c r="AW118" s="61"/>
      <c r="AX118" s="55" t="s">
        <v>1780</v>
      </c>
      <c r="AY118" s="55"/>
    </row>
    <row r="119" spans="1:51" ht="315" x14ac:dyDescent="0.25">
      <c r="A119" s="12"/>
      <c r="B119" s="12"/>
      <c r="C119" s="12"/>
      <c r="D119" s="12"/>
      <c r="E119" s="12"/>
      <c r="F119" s="12"/>
      <c r="G119" s="12"/>
      <c r="H119" s="472"/>
      <c r="I119" s="472"/>
      <c r="J119" s="472"/>
      <c r="K119" s="12"/>
      <c r="L119" s="458"/>
      <c r="M119" s="12"/>
      <c r="N119" s="61"/>
      <c r="O119" s="61"/>
      <c r="P119" s="11"/>
      <c r="Q119" s="437">
        <v>133077.78450000001</v>
      </c>
      <c r="R119" s="437"/>
      <c r="S119" s="437"/>
      <c r="T119" s="437"/>
      <c r="U119" s="437"/>
      <c r="V119" s="437"/>
      <c r="W119" s="437"/>
      <c r="X119" s="437"/>
      <c r="Y119" s="437"/>
      <c r="Z119" s="437"/>
      <c r="AA119" s="437">
        <v>50889.262499999997</v>
      </c>
      <c r="AB119" s="437"/>
      <c r="AC119" s="437"/>
      <c r="AD119" s="437"/>
      <c r="AE119" s="55" t="s">
        <v>1921</v>
      </c>
      <c r="AF119" s="443">
        <v>2017003190248</v>
      </c>
      <c r="AG119" s="61" t="s">
        <v>1922</v>
      </c>
      <c r="AH119" s="61" t="s">
        <v>227</v>
      </c>
      <c r="AI119" s="437">
        <v>9800</v>
      </c>
      <c r="AJ119" s="437">
        <v>183967.04749999999</v>
      </c>
      <c r="AK119" s="473">
        <v>57.5</v>
      </c>
      <c r="AL119" s="61" t="s">
        <v>398</v>
      </c>
      <c r="AM119" s="61" t="s">
        <v>398</v>
      </c>
      <c r="AN119" s="61" t="s">
        <v>398</v>
      </c>
      <c r="AO119" s="61" t="s">
        <v>398</v>
      </c>
      <c r="AP119" s="61" t="s">
        <v>398</v>
      </c>
      <c r="AQ119" s="61" t="s">
        <v>398</v>
      </c>
      <c r="AR119" s="61" t="s">
        <v>398</v>
      </c>
      <c r="AS119" s="61" t="s">
        <v>398</v>
      </c>
      <c r="AT119" s="61" t="s">
        <v>398</v>
      </c>
      <c r="AU119" s="61"/>
      <c r="AV119" s="61"/>
      <c r="AW119" s="61"/>
      <c r="AX119" s="55" t="s">
        <v>1792</v>
      </c>
      <c r="AY119" s="61"/>
    </row>
    <row r="120" spans="1:51" ht="225" x14ac:dyDescent="0.25">
      <c r="A120" s="12"/>
      <c r="B120" s="12"/>
      <c r="C120" s="12"/>
      <c r="D120" s="12"/>
      <c r="E120" s="12"/>
      <c r="F120" s="12"/>
      <c r="G120" s="12"/>
      <c r="H120" s="472"/>
      <c r="I120" s="472"/>
      <c r="J120" s="472"/>
      <c r="K120" s="12"/>
      <c r="L120" s="458"/>
      <c r="M120" s="12"/>
      <c r="N120" s="61"/>
      <c r="O120" s="61"/>
      <c r="P120" s="11"/>
      <c r="Q120" s="437">
        <v>69979.012000000002</v>
      </c>
      <c r="R120" s="437"/>
      <c r="S120" s="437"/>
      <c r="T120" s="437"/>
      <c r="U120" s="437"/>
      <c r="V120" s="437"/>
      <c r="W120" s="437"/>
      <c r="X120" s="437"/>
      <c r="Y120" s="437"/>
      <c r="Z120" s="437"/>
      <c r="AA120" s="437">
        <v>8047.2470000000003</v>
      </c>
      <c r="AB120" s="437"/>
      <c r="AC120" s="437"/>
      <c r="AD120" s="437"/>
      <c r="AE120" s="55" t="s">
        <v>1923</v>
      </c>
      <c r="AF120" s="443">
        <v>2017003190260</v>
      </c>
      <c r="AG120" s="61" t="s">
        <v>1924</v>
      </c>
      <c r="AH120" s="61" t="s">
        <v>1069</v>
      </c>
      <c r="AI120" s="437">
        <v>7500</v>
      </c>
      <c r="AJ120" s="437">
        <v>78026.259000000005</v>
      </c>
      <c r="AK120" s="473">
        <v>18</v>
      </c>
      <c r="AL120" s="61" t="s">
        <v>398</v>
      </c>
      <c r="AM120" s="61" t="s">
        <v>398</v>
      </c>
      <c r="AN120" s="61" t="s">
        <v>398</v>
      </c>
      <c r="AO120" s="61"/>
      <c r="AP120" s="61"/>
      <c r="AQ120" s="61"/>
      <c r="AR120" s="61"/>
      <c r="AS120" s="61"/>
      <c r="AT120" s="61"/>
      <c r="AU120" s="61"/>
      <c r="AV120" s="61"/>
      <c r="AW120" s="61"/>
      <c r="AX120" s="55"/>
      <c r="AY120" s="61"/>
    </row>
    <row r="121" spans="1:51" ht="225" x14ac:dyDescent="0.25">
      <c r="A121" s="12"/>
      <c r="B121" s="12"/>
      <c r="C121" s="12"/>
      <c r="D121" s="12"/>
      <c r="E121" s="12"/>
      <c r="F121" s="12"/>
      <c r="G121" s="12"/>
      <c r="H121" s="472"/>
      <c r="I121" s="472"/>
      <c r="J121" s="472"/>
      <c r="K121" s="12"/>
      <c r="L121" s="458"/>
      <c r="M121" s="12"/>
      <c r="N121" s="61"/>
      <c r="O121" s="61"/>
      <c r="P121" s="11"/>
      <c r="Q121" s="437"/>
      <c r="R121" s="437"/>
      <c r="S121" s="437"/>
      <c r="T121" s="437"/>
      <c r="U121" s="437"/>
      <c r="V121" s="437"/>
      <c r="W121" s="437"/>
      <c r="X121" s="437">
        <f>345280599/1000</f>
        <v>345280.59899999999</v>
      </c>
      <c r="Y121" s="437"/>
      <c r="Z121" s="437"/>
      <c r="AA121" s="437">
        <f>400000000/1000</f>
        <v>400000</v>
      </c>
      <c r="AB121" s="437"/>
      <c r="AC121" s="437"/>
      <c r="AD121" s="437"/>
      <c r="AE121" s="55" t="s">
        <v>1925</v>
      </c>
      <c r="AF121" s="443">
        <v>2017193970004</v>
      </c>
      <c r="AG121" s="61" t="s">
        <v>1926</v>
      </c>
      <c r="AH121" s="474" t="s">
        <v>1694</v>
      </c>
      <c r="AI121" s="437">
        <v>3239</v>
      </c>
      <c r="AJ121" s="437">
        <f>745280599/1000</f>
        <v>745280.59900000005</v>
      </c>
      <c r="AK121" s="473">
        <v>0.28399999999999997</v>
      </c>
      <c r="AL121" s="474"/>
      <c r="AM121" s="474" t="s">
        <v>398</v>
      </c>
      <c r="AN121" s="474" t="s">
        <v>398</v>
      </c>
      <c r="AO121" s="474" t="s">
        <v>398</v>
      </c>
      <c r="AP121" s="474" t="s">
        <v>398</v>
      </c>
      <c r="AQ121" s="474" t="s">
        <v>398</v>
      </c>
      <c r="AR121" s="474" t="s">
        <v>398</v>
      </c>
      <c r="AS121" s="474" t="s">
        <v>398</v>
      </c>
      <c r="AT121" s="61"/>
      <c r="AU121" s="61"/>
      <c r="AV121" s="61"/>
      <c r="AW121" s="61"/>
      <c r="AX121" s="55"/>
      <c r="AY121" s="61"/>
    </row>
    <row r="122" spans="1:51" ht="255" x14ac:dyDescent="0.25">
      <c r="A122" s="12"/>
      <c r="B122" s="12"/>
      <c r="C122" s="12"/>
      <c r="D122" s="12"/>
      <c r="E122" s="12"/>
      <c r="F122" s="12"/>
      <c r="G122" s="12"/>
      <c r="H122" s="472"/>
      <c r="I122" s="472"/>
      <c r="J122" s="472"/>
      <c r="K122" s="12"/>
      <c r="L122" s="458"/>
      <c r="M122" s="12"/>
      <c r="N122" s="61"/>
      <c r="O122" s="61"/>
      <c r="P122" s="11"/>
      <c r="Q122" s="437"/>
      <c r="R122" s="437"/>
      <c r="S122" s="437"/>
      <c r="T122" s="437"/>
      <c r="U122" s="437"/>
      <c r="V122" s="437"/>
      <c r="W122" s="437"/>
      <c r="X122" s="437">
        <v>100000</v>
      </c>
      <c r="Y122" s="437"/>
      <c r="Z122" s="437"/>
      <c r="AA122" s="437">
        <v>100000</v>
      </c>
      <c r="AB122" s="437"/>
      <c r="AC122" s="437"/>
      <c r="AD122" s="437"/>
      <c r="AE122" s="88" t="s">
        <v>1927</v>
      </c>
      <c r="AF122" s="443">
        <v>2017190750003</v>
      </c>
      <c r="AG122" s="474" t="s">
        <v>1697</v>
      </c>
      <c r="AH122" s="474" t="s">
        <v>227</v>
      </c>
      <c r="AI122" s="437">
        <v>7484</v>
      </c>
      <c r="AJ122" s="437">
        <v>200000</v>
      </c>
      <c r="AK122" s="473">
        <v>0.2</v>
      </c>
      <c r="AL122" s="474"/>
      <c r="AM122" s="474"/>
      <c r="AN122" s="474" t="s">
        <v>398</v>
      </c>
      <c r="AO122" s="474" t="s">
        <v>398</v>
      </c>
      <c r="AP122" s="474" t="s">
        <v>398</v>
      </c>
      <c r="AQ122" s="474"/>
      <c r="AR122" s="474"/>
      <c r="AS122" s="474"/>
      <c r="AT122" s="61"/>
      <c r="AU122" s="61"/>
      <c r="AV122" s="61"/>
      <c r="AW122" s="61"/>
      <c r="AX122" s="55"/>
      <c r="AY122" s="61"/>
    </row>
    <row r="123" spans="1:51" ht="105" x14ac:dyDescent="0.25">
      <c r="A123" s="12" t="s">
        <v>362</v>
      </c>
      <c r="B123" s="12" t="s">
        <v>1702</v>
      </c>
      <c r="C123" s="12" t="s">
        <v>1928</v>
      </c>
      <c r="D123" s="12" t="s">
        <v>1929</v>
      </c>
      <c r="E123" s="12" t="s">
        <v>1930</v>
      </c>
      <c r="F123" s="12"/>
      <c r="G123" s="12"/>
      <c r="H123" s="472"/>
      <c r="I123" s="472"/>
      <c r="J123" s="472"/>
      <c r="K123" s="12"/>
      <c r="L123" s="459"/>
      <c r="M123" s="12"/>
      <c r="N123" s="61"/>
      <c r="O123" s="61"/>
      <c r="P123" s="61"/>
      <c r="Q123" s="61"/>
      <c r="R123" s="61"/>
      <c r="S123" s="61"/>
      <c r="T123" s="61"/>
      <c r="U123" s="61"/>
      <c r="V123" s="61"/>
      <c r="W123" s="61"/>
      <c r="X123" s="61"/>
      <c r="Y123" s="61"/>
      <c r="Z123" s="61"/>
      <c r="AA123" s="61"/>
      <c r="AB123" s="61"/>
      <c r="AC123" s="61"/>
      <c r="AD123" s="61"/>
      <c r="AE123" s="61"/>
      <c r="AF123" s="443"/>
      <c r="AG123" s="61"/>
      <c r="AH123" s="61"/>
      <c r="AI123" s="61"/>
      <c r="AJ123" s="61"/>
      <c r="AK123" s="444"/>
      <c r="AL123" s="61"/>
      <c r="AM123" s="61"/>
      <c r="AN123" s="61"/>
      <c r="AO123" s="61"/>
      <c r="AP123" s="61"/>
      <c r="AQ123" s="61"/>
      <c r="AR123" s="61"/>
      <c r="AS123" s="61"/>
      <c r="AT123" s="61"/>
      <c r="AU123" s="61"/>
      <c r="AV123" s="61"/>
      <c r="AW123" s="61"/>
      <c r="AX123" s="61"/>
      <c r="AY123" s="61"/>
    </row>
    <row r="124" spans="1:51" ht="180" x14ac:dyDescent="0.25">
      <c r="A124" s="424" t="s">
        <v>362</v>
      </c>
      <c r="B124" s="424" t="s">
        <v>1702</v>
      </c>
      <c r="C124" s="424" t="s">
        <v>1931</v>
      </c>
      <c r="D124" s="424" t="s">
        <v>1932</v>
      </c>
      <c r="E124" s="424">
        <v>0</v>
      </c>
      <c r="F124" s="424" t="s">
        <v>1933</v>
      </c>
      <c r="G124" s="424" t="s">
        <v>1934</v>
      </c>
      <c r="H124" s="425" t="s">
        <v>1935</v>
      </c>
      <c r="I124" s="425" t="s">
        <v>1936</v>
      </c>
      <c r="J124" s="425">
        <v>10</v>
      </c>
      <c r="K124" s="425" t="s">
        <v>1686</v>
      </c>
      <c r="L124" s="426">
        <v>20</v>
      </c>
      <c r="M124" s="427">
        <v>7</v>
      </c>
      <c r="N124" s="425" t="s">
        <v>1936</v>
      </c>
      <c r="O124" s="427">
        <v>5</v>
      </c>
      <c r="P124" s="428">
        <f>Q124+R124+S124+T124+U124+V124+W124+X124+Y124+Z124+AA124+AB124+AC124+AD124</f>
        <v>166320</v>
      </c>
      <c r="Q124" s="428">
        <f t="shared" ref="Q124:AK124" si="20">SUM(Q125:Q126)</f>
        <v>166320</v>
      </c>
      <c r="R124" s="427">
        <f t="shared" si="20"/>
        <v>0</v>
      </c>
      <c r="S124" s="427">
        <f t="shared" si="20"/>
        <v>0</v>
      </c>
      <c r="T124" s="427">
        <f t="shared" si="20"/>
        <v>0</v>
      </c>
      <c r="U124" s="427">
        <f t="shared" si="20"/>
        <v>0</v>
      </c>
      <c r="V124" s="427">
        <f t="shared" si="20"/>
        <v>0</v>
      </c>
      <c r="W124" s="427">
        <f t="shared" si="20"/>
        <v>0</v>
      </c>
      <c r="X124" s="427">
        <f t="shared" si="20"/>
        <v>0</v>
      </c>
      <c r="Y124" s="427">
        <f t="shared" si="20"/>
        <v>0</v>
      </c>
      <c r="Z124" s="427">
        <f t="shared" si="20"/>
        <v>0</v>
      </c>
      <c r="AA124" s="427">
        <f t="shared" si="20"/>
        <v>0</v>
      </c>
      <c r="AB124" s="427">
        <f t="shared" si="20"/>
        <v>0</v>
      </c>
      <c r="AC124" s="427">
        <f t="shared" si="20"/>
        <v>0</v>
      </c>
      <c r="AD124" s="427">
        <f t="shared" si="20"/>
        <v>0</v>
      </c>
      <c r="AE124" s="427">
        <f t="shared" si="20"/>
        <v>0</v>
      </c>
      <c r="AF124" s="429">
        <f t="shared" si="20"/>
        <v>0</v>
      </c>
      <c r="AG124" s="427">
        <f t="shared" si="20"/>
        <v>0</v>
      </c>
      <c r="AH124" s="427">
        <f t="shared" si="20"/>
        <v>0</v>
      </c>
      <c r="AI124" s="428">
        <f t="shared" si="20"/>
        <v>524602</v>
      </c>
      <c r="AJ124" s="428">
        <f t="shared" si="20"/>
        <v>166320</v>
      </c>
      <c r="AK124" s="432">
        <f t="shared" si="20"/>
        <v>297</v>
      </c>
      <c r="AL124" s="427"/>
      <c r="AM124" s="427"/>
      <c r="AN124" s="427"/>
      <c r="AO124" s="427"/>
      <c r="AP124" s="427"/>
      <c r="AQ124" s="427"/>
      <c r="AR124" s="427"/>
      <c r="AS124" s="427"/>
      <c r="AT124" s="427"/>
      <c r="AU124" s="427"/>
      <c r="AV124" s="427"/>
      <c r="AW124" s="427"/>
      <c r="AX124" s="427"/>
      <c r="AY124" s="427"/>
    </row>
    <row r="125" spans="1:51" ht="409.5" x14ac:dyDescent="0.25">
      <c r="A125" s="12"/>
      <c r="B125" s="12"/>
      <c r="C125" s="12"/>
      <c r="D125" s="12"/>
      <c r="E125" s="12"/>
      <c r="F125" s="12"/>
      <c r="G125" s="12"/>
      <c r="H125" s="12"/>
      <c r="I125" s="12"/>
      <c r="J125" s="12"/>
      <c r="K125" s="12"/>
      <c r="L125" s="40"/>
      <c r="M125" s="61"/>
      <c r="N125" s="61"/>
      <c r="O125" s="61"/>
      <c r="P125" s="11"/>
      <c r="Q125" s="437">
        <v>166320</v>
      </c>
      <c r="R125" s="55"/>
      <c r="S125" s="55"/>
      <c r="T125" s="55"/>
      <c r="U125" s="55"/>
      <c r="V125" s="55"/>
      <c r="W125" s="55"/>
      <c r="X125" s="55"/>
      <c r="Y125" s="55"/>
      <c r="Z125" s="55"/>
      <c r="AA125" s="55"/>
      <c r="AB125" s="55"/>
      <c r="AC125" s="55"/>
      <c r="AD125" s="55"/>
      <c r="AE125" s="55" t="s">
        <v>1937</v>
      </c>
      <c r="AF125" s="443"/>
      <c r="AG125" s="55" t="s">
        <v>1938</v>
      </c>
      <c r="AH125" s="61" t="s">
        <v>1939</v>
      </c>
      <c r="AI125" s="437">
        <v>524602</v>
      </c>
      <c r="AJ125" s="437">
        <v>166320</v>
      </c>
      <c r="AK125" s="442">
        <v>297</v>
      </c>
      <c r="AL125" s="61" t="s">
        <v>398</v>
      </c>
      <c r="AM125" s="61" t="s">
        <v>398</v>
      </c>
      <c r="AN125" s="61" t="s">
        <v>398</v>
      </c>
      <c r="AO125" s="61" t="s">
        <v>398</v>
      </c>
      <c r="AP125" s="61" t="s">
        <v>398</v>
      </c>
      <c r="AQ125" s="61" t="s">
        <v>398</v>
      </c>
      <c r="AR125" s="61" t="s">
        <v>398</v>
      </c>
      <c r="AS125" s="61" t="s">
        <v>398</v>
      </c>
      <c r="AT125" s="61" t="s">
        <v>398</v>
      </c>
      <c r="AU125" s="61" t="s">
        <v>398</v>
      </c>
      <c r="AV125" s="61" t="s">
        <v>398</v>
      </c>
      <c r="AW125" s="61" t="s">
        <v>398</v>
      </c>
      <c r="AX125" s="55" t="s">
        <v>1780</v>
      </c>
      <c r="AY125" s="61"/>
    </row>
    <row r="126" spans="1:51" x14ac:dyDescent="0.25">
      <c r="A126" s="12"/>
      <c r="B126" s="12"/>
      <c r="C126" s="12"/>
      <c r="D126" s="12"/>
      <c r="E126" s="12"/>
      <c r="F126" s="12"/>
      <c r="G126" s="12"/>
      <c r="H126" s="12"/>
      <c r="I126" s="12"/>
      <c r="J126" s="12"/>
      <c r="K126" s="12"/>
      <c r="L126" s="40"/>
      <c r="M126" s="61"/>
      <c r="N126" s="61"/>
      <c r="O126" s="61"/>
      <c r="P126" s="11"/>
      <c r="Q126" s="61"/>
      <c r="R126" s="61"/>
      <c r="S126" s="61"/>
      <c r="T126" s="61"/>
      <c r="U126" s="61"/>
      <c r="V126" s="61"/>
      <c r="W126" s="61"/>
      <c r="X126" s="61"/>
      <c r="Y126" s="61"/>
      <c r="Z126" s="61"/>
      <c r="AA126" s="61"/>
      <c r="AB126" s="61"/>
      <c r="AC126" s="61"/>
      <c r="AD126" s="61"/>
      <c r="AE126" s="61"/>
      <c r="AF126" s="443"/>
      <c r="AG126" s="61"/>
      <c r="AH126" s="61"/>
      <c r="AI126" s="61"/>
      <c r="AJ126" s="61"/>
      <c r="AK126" s="444"/>
      <c r="AL126" s="61"/>
      <c r="AM126" s="61"/>
      <c r="AN126" s="61"/>
      <c r="AO126" s="61"/>
      <c r="AP126" s="61"/>
      <c r="AQ126" s="61"/>
      <c r="AR126" s="61"/>
      <c r="AS126" s="61"/>
      <c r="AT126" s="61"/>
      <c r="AU126" s="61"/>
      <c r="AV126" s="61"/>
      <c r="AW126" s="61"/>
      <c r="AX126" s="61"/>
      <c r="AY126" s="61"/>
    </row>
    <row r="127" spans="1:51" ht="180" x14ac:dyDescent="0.25">
      <c r="A127" s="424" t="s">
        <v>362</v>
      </c>
      <c r="B127" s="424" t="s">
        <v>1702</v>
      </c>
      <c r="C127" s="424"/>
      <c r="D127" s="424"/>
      <c r="E127" s="424"/>
      <c r="F127" s="424" t="s">
        <v>1933</v>
      </c>
      <c r="G127" s="424"/>
      <c r="H127" s="425" t="s">
        <v>1940</v>
      </c>
      <c r="I127" s="425" t="s">
        <v>1941</v>
      </c>
      <c r="J127" s="425">
        <v>5</v>
      </c>
      <c r="K127" s="425" t="s">
        <v>1686</v>
      </c>
      <c r="L127" s="426">
        <v>3</v>
      </c>
      <c r="M127" s="427">
        <v>0</v>
      </c>
      <c r="N127" s="425" t="s">
        <v>1941</v>
      </c>
      <c r="O127" s="427">
        <v>4</v>
      </c>
      <c r="P127" s="428">
        <f>Q127+R127+S127+T127+U127+V127+W127+X127+Y127+Z127+AA127+AB127+AC127+AD127</f>
        <v>3637977.5039999997</v>
      </c>
      <c r="Q127" s="427">
        <f t="shared" ref="Q127:AK127" si="21">SUM(Q128:Q130)</f>
        <v>0</v>
      </c>
      <c r="R127" s="427">
        <f t="shared" si="21"/>
        <v>0</v>
      </c>
      <c r="S127" s="427">
        <f t="shared" si="21"/>
        <v>0</v>
      </c>
      <c r="T127" s="427">
        <f t="shared" si="21"/>
        <v>0</v>
      </c>
      <c r="U127" s="428">
        <f t="shared" si="21"/>
        <v>3637977.5039999997</v>
      </c>
      <c r="V127" s="427">
        <f t="shared" si="21"/>
        <v>0</v>
      </c>
      <c r="W127" s="427">
        <f t="shared" si="21"/>
        <v>0</v>
      </c>
      <c r="X127" s="427">
        <f t="shared" si="21"/>
        <v>0</v>
      </c>
      <c r="Y127" s="427">
        <f t="shared" si="21"/>
        <v>0</v>
      </c>
      <c r="Z127" s="427">
        <f t="shared" si="21"/>
        <v>0</v>
      </c>
      <c r="AA127" s="427">
        <f t="shared" si="21"/>
        <v>0</v>
      </c>
      <c r="AB127" s="427">
        <f t="shared" si="21"/>
        <v>0</v>
      </c>
      <c r="AC127" s="427">
        <f t="shared" si="21"/>
        <v>0</v>
      </c>
      <c r="AD127" s="427">
        <f t="shared" si="21"/>
        <v>0</v>
      </c>
      <c r="AE127" s="427">
        <f t="shared" si="21"/>
        <v>0</v>
      </c>
      <c r="AF127" s="429">
        <f t="shared" si="21"/>
        <v>4034000060106</v>
      </c>
      <c r="AG127" s="427">
        <f t="shared" si="21"/>
        <v>0</v>
      </c>
      <c r="AH127" s="427">
        <f t="shared" si="21"/>
        <v>0</v>
      </c>
      <c r="AI127" s="428">
        <f t="shared" si="21"/>
        <v>28444</v>
      </c>
      <c r="AJ127" s="428">
        <f t="shared" si="21"/>
        <v>3637977.5039999997</v>
      </c>
      <c r="AK127" s="432">
        <f t="shared" si="21"/>
        <v>2</v>
      </c>
      <c r="AL127" s="427"/>
      <c r="AM127" s="427"/>
      <c r="AN127" s="427"/>
      <c r="AO127" s="427"/>
      <c r="AP127" s="427"/>
      <c r="AQ127" s="427"/>
      <c r="AR127" s="427"/>
      <c r="AS127" s="427"/>
      <c r="AT127" s="427"/>
      <c r="AU127" s="427"/>
      <c r="AV127" s="427"/>
      <c r="AW127" s="427"/>
      <c r="AX127" s="427"/>
      <c r="AY127" s="427"/>
    </row>
    <row r="128" spans="1:51" ht="405" x14ac:dyDescent="0.25">
      <c r="A128" s="12"/>
      <c r="B128" s="12"/>
      <c r="C128" s="12"/>
      <c r="D128" s="12"/>
      <c r="E128" s="12"/>
      <c r="F128" s="12"/>
      <c r="G128" s="12"/>
      <c r="H128" s="12"/>
      <c r="I128" s="12"/>
      <c r="J128" s="12"/>
      <c r="K128" s="12"/>
      <c r="L128" s="40"/>
      <c r="M128" s="61"/>
      <c r="N128" s="61"/>
      <c r="O128" s="61"/>
      <c r="P128" s="11"/>
      <c r="Q128" s="55"/>
      <c r="R128" s="55"/>
      <c r="S128" s="55"/>
      <c r="T128" s="55"/>
      <c r="U128" s="437">
        <v>1474683.504</v>
      </c>
      <c r="V128" s="55"/>
      <c r="W128" s="55"/>
      <c r="X128" s="55"/>
      <c r="Y128" s="55"/>
      <c r="Z128" s="55"/>
      <c r="AA128" s="55"/>
      <c r="AB128" s="55"/>
      <c r="AC128" s="55"/>
      <c r="AD128" s="55"/>
      <c r="AE128" s="55" t="s">
        <v>1942</v>
      </c>
      <c r="AF128" s="443">
        <v>2017000030074</v>
      </c>
      <c r="AG128" s="61" t="s">
        <v>1854</v>
      </c>
      <c r="AH128" s="61" t="s">
        <v>1694</v>
      </c>
      <c r="AI128" s="437">
        <v>9983</v>
      </c>
      <c r="AJ128" s="437">
        <v>1474683.504</v>
      </c>
      <c r="AK128" s="442">
        <v>1</v>
      </c>
      <c r="AL128" s="61"/>
      <c r="AM128" s="61"/>
      <c r="AN128" s="61"/>
      <c r="AO128" s="61" t="s">
        <v>398</v>
      </c>
      <c r="AP128" s="61" t="s">
        <v>398</v>
      </c>
      <c r="AQ128" s="61" t="s">
        <v>398</v>
      </c>
      <c r="AR128" s="61" t="s">
        <v>398</v>
      </c>
      <c r="AS128" s="61" t="s">
        <v>398</v>
      </c>
      <c r="AT128" s="61" t="s">
        <v>398</v>
      </c>
      <c r="AU128" s="61"/>
      <c r="AV128" s="61"/>
      <c r="AW128" s="61"/>
      <c r="AX128" s="55" t="s">
        <v>1943</v>
      </c>
      <c r="AY128" s="61"/>
    </row>
    <row r="129" spans="1:51" ht="285" x14ac:dyDescent="0.25">
      <c r="A129" s="12"/>
      <c r="B129" s="12"/>
      <c r="C129" s="12"/>
      <c r="D129" s="12"/>
      <c r="E129" s="12"/>
      <c r="F129" s="12"/>
      <c r="G129" s="12"/>
      <c r="H129" s="12"/>
      <c r="I129" s="12"/>
      <c r="J129" s="12"/>
      <c r="K129" s="12"/>
      <c r="L129" s="40"/>
      <c r="M129" s="61"/>
      <c r="N129" s="61"/>
      <c r="O129" s="61"/>
      <c r="P129" s="11"/>
      <c r="Q129" s="55"/>
      <c r="R129" s="55"/>
      <c r="S129" s="55"/>
      <c r="T129" s="55"/>
      <c r="U129" s="437">
        <v>2163294</v>
      </c>
      <c r="V129" s="55"/>
      <c r="W129" s="55"/>
      <c r="X129" s="55"/>
      <c r="Y129" s="55"/>
      <c r="Z129" s="55"/>
      <c r="AA129" s="55"/>
      <c r="AB129" s="55"/>
      <c r="AC129" s="55"/>
      <c r="AD129" s="55"/>
      <c r="AE129" s="55" t="s">
        <v>1944</v>
      </c>
      <c r="AF129" s="443">
        <v>2017000030032</v>
      </c>
      <c r="AG129" s="61" t="s">
        <v>1945</v>
      </c>
      <c r="AH129" s="61" t="s">
        <v>1125</v>
      </c>
      <c r="AI129" s="437">
        <v>18461</v>
      </c>
      <c r="AJ129" s="437">
        <v>2163294</v>
      </c>
      <c r="AK129" s="442">
        <v>1</v>
      </c>
      <c r="AL129" s="61"/>
      <c r="AM129" s="61" t="s">
        <v>398</v>
      </c>
      <c r="AN129" s="61" t="s">
        <v>398</v>
      </c>
      <c r="AO129" s="61" t="s">
        <v>398</v>
      </c>
      <c r="AP129" s="61" t="s">
        <v>398</v>
      </c>
      <c r="AQ129" s="61" t="s">
        <v>398</v>
      </c>
      <c r="AR129" s="61" t="s">
        <v>398</v>
      </c>
      <c r="AS129" s="61"/>
      <c r="AT129" s="61"/>
      <c r="AU129" s="61"/>
      <c r="AV129" s="61"/>
      <c r="AW129" s="61"/>
      <c r="AX129" s="55" t="s">
        <v>1943</v>
      </c>
      <c r="AY129" s="61"/>
    </row>
    <row r="130" spans="1:51" x14ac:dyDescent="0.25">
      <c r="A130" s="12"/>
      <c r="B130" s="12"/>
      <c r="C130" s="12"/>
      <c r="D130" s="12"/>
      <c r="E130" s="12"/>
      <c r="F130" s="12"/>
      <c r="G130" s="12"/>
      <c r="H130" s="12"/>
      <c r="I130" s="12"/>
      <c r="J130" s="12"/>
      <c r="K130" s="12"/>
      <c r="L130" s="40"/>
      <c r="M130" s="61"/>
      <c r="N130" s="61"/>
      <c r="O130" s="61"/>
      <c r="P130" s="11"/>
      <c r="Q130" s="61"/>
      <c r="R130" s="61"/>
      <c r="S130" s="61"/>
      <c r="T130" s="61"/>
      <c r="U130" s="61"/>
      <c r="V130" s="61"/>
      <c r="W130" s="61"/>
      <c r="X130" s="61"/>
      <c r="Y130" s="61"/>
      <c r="Z130" s="61"/>
      <c r="AA130" s="61"/>
      <c r="AB130" s="61"/>
      <c r="AC130" s="61"/>
      <c r="AD130" s="61"/>
      <c r="AE130" s="61"/>
      <c r="AF130" s="443"/>
      <c r="AG130" s="61"/>
      <c r="AH130" s="61"/>
      <c r="AI130" s="61"/>
      <c r="AJ130" s="61"/>
      <c r="AK130" s="444"/>
      <c r="AL130" s="61"/>
      <c r="AM130" s="61"/>
      <c r="AN130" s="61"/>
      <c r="AO130" s="61"/>
      <c r="AP130" s="61"/>
      <c r="AQ130" s="61"/>
      <c r="AR130" s="61"/>
      <c r="AS130" s="61"/>
      <c r="AT130" s="61"/>
      <c r="AU130" s="61"/>
      <c r="AV130" s="61"/>
      <c r="AW130" s="61"/>
      <c r="AX130" s="61"/>
      <c r="AY130" s="61"/>
    </row>
    <row r="131" spans="1:51" ht="180" x14ac:dyDescent="0.25">
      <c r="A131" s="424" t="s">
        <v>362</v>
      </c>
      <c r="B131" s="424" t="s">
        <v>1702</v>
      </c>
      <c r="C131" s="424"/>
      <c r="D131" s="424"/>
      <c r="E131" s="424"/>
      <c r="F131" s="424" t="s">
        <v>1933</v>
      </c>
      <c r="G131" s="424"/>
      <c r="H131" s="425" t="s">
        <v>1946</v>
      </c>
      <c r="I131" s="425" t="s">
        <v>1947</v>
      </c>
      <c r="J131" s="425">
        <v>5</v>
      </c>
      <c r="K131" s="425" t="s">
        <v>1686</v>
      </c>
      <c r="L131" s="426">
        <v>4</v>
      </c>
      <c r="M131" s="427">
        <v>0</v>
      </c>
      <c r="N131" s="425" t="s">
        <v>1947</v>
      </c>
      <c r="O131" s="427">
        <v>4</v>
      </c>
      <c r="P131" s="428">
        <f>Q131+R131+S131+T131+U131+V131+W131+X131+Y131+Z131+AA131+AB131+AC131+AD131</f>
        <v>444120.79200000002</v>
      </c>
      <c r="Q131" s="428">
        <f t="shared" ref="Q131:AK131" si="22">SUM(Q132:Q134)</f>
        <v>444120.79200000002</v>
      </c>
      <c r="R131" s="427">
        <f t="shared" si="22"/>
        <v>0</v>
      </c>
      <c r="S131" s="427">
        <f t="shared" si="22"/>
        <v>0</v>
      </c>
      <c r="T131" s="427">
        <f t="shared" si="22"/>
        <v>0</v>
      </c>
      <c r="U131" s="427">
        <f t="shared" si="22"/>
        <v>0</v>
      </c>
      <c r="V131" s="427">
        <f t="shared" si="22"/>
        <v>0</v>
      </c>
      <c r="W131" s="427">
        <f t="shared" si="22"/>
        <v>0</v>
      </c>
      <c r="X131" s="427">
        <f t="shared" si="22"/>
        <v>0</v>
      </c>
      <c r="Y131" s="427">
        <f t="shared" si="22"/>
        <v>0</v>
      </c>
      <c r="Z131" s="427">
        <f t="shared" si="22"/>
        <v>0</v>
      </c>
      <c r="AA131" s="427">
        <f t="shared" si="22"/>
        <v>0</v>
      </c>
      <c r="AB131" s="427">
        <f t="shared" si="22"/>
        <v>0</v>
      </c>
      <c r="AC131" s="427">
        <f t="shared" si="22"/>
        <v>0</v>
      </c>
      <c r="AD131" s="427">
        <f t="shared" si="22"/>
        <v>0</v>
      </c>
      <c r="AE131" s="427">
        <f t="shared" si="22"/>
        <v>0</v>
      </c>
      <c r="AF131" s="429">
        <f t="shared" si="22"/>
        <v>0</v>
      </c>
      <c r="AG131" s="427">
        <f t="shared" si="22"/>
        <v>0</v>
      </c>
      <c r="AH131" s="427">
        <f t="shared" si="22"/>
        <v>0</v>
      </c>
      <c r="AI131" s="428">
        <f t="shared" si="22"/>
        <v>65724</v>
      </c>
      <c r="AJ131" s="428">
        <f t="shared" si="22"/>
        <v>444120.79200000002</v>
      </c>
      <c r="AK131" s="432">
        <f t="shared" si="22"/>
        <v>6</v>
      </c>
      <c r="AL131" s="427"/>
      <c r="AM131" s="427"/>
      <c r="AN131" s="427"/>
      <c r="AO131" s="427"/>
      <c r="AP131" s="427"/>
      <c r="AQ131" s="427"/>
      <c r="AR131" s="427"/>
      <c r="AS131" s="427"/>
      <c r="AT131" s="427"/>
      <c r="AU131" s="427"/>
      <c r="AV131" s="427"/>
      <c r="AW131" s="427"/>
      <c r="AX131" s="427"/>
      <c r="AY131" s="427"/>
    </row>
    <row r="132" spans="1:51" ht="180" x14ac:dyDescent="0.25">
      <c r="A132" s="12"/>
      <c r="B132" s="12"/>
      <c r="C132" s="12"/>
      <c r="D132" s="12"/>
      <c r="E132" s="12"/>
      <c r="F132" s="12"/>
      <c r="G132" s="12"/>
      <c r="H132" s="12"/>
      <c r="I132" s="12"/>
      <c r="J132" s="12"/>
      <c r="K132" s="12"/>
      <c r="L132" s="454"/>
      <c r="M132" s="61"/>
      <c r="N132" s="61"/>
      <c r="O132" s="61"/>
      <c r="P132" s="11"/>
      <c r="Q132" s="437">
        <v>352588.79200000002</v>
      </c>
      <c r="R132" s="55"/>
      <c r="S132" s="55"/>
      <c r="T132" s="55"/>
      <c r="U132" s="55"/>
      <c r="V132" s="55"/>
      <c r="W132" s="55"/>
      <c r="X132" s="55"/>
      <c r="Y132" s="55"/>
      <c r="Z132" s="55"/>
      <c r="AA132" s="55"/>
      <c r="AB132" s="55"/>
      <c r="AC132" s="55"/>
      <c r="AD132" s="55"/>
      <c r="AE132" s="55" t="s">
        <v>1948</v>
      </c>
      <c r="AF132" s="443"/>
      <c r="AG132" s="61" t="s">
        <v>1949</v>
      </c>
      <c r="AH132" s="61" t="s">
        <v>1810</v>
      </c>
      <c r="AI132" s="437">
        <v>65076</v>
      </c>
      <c r="AJ132" s="437">
        <v>352588.79200000002</v>
      </c>
      <c r="AK132" s="442">
        <v>5</v>
      </c>
      <c r="AL132" s="61" t="s">
        <v>398</v>
      </c>
      <c r="AM132" s="61" t="s">
        <v>398</v>
      </c>
      <c r="AN132" s="61" t="s">
        <v>398</v>
      </c>
      <c r="AO132" s="61" t="s">
        <v>398</v>
      </c>
      <c r="AP132" s="61" t="s">
        <v>398</v>
      </c>
      <c r="AQ132" s="61"/>
      <c r="AR132" s="61"/>
      <c r="AS132" s="61"/>
      <c r="AT132" s="61"/>
      <c r="AU132" s="61"/>
      <c r="AV132" s="61"/>
      <c r="AW132" s="61"/>
      <c r="AX132" s="55" t="s">
        <v>1943</v>
      </c>
      <c r="AY132" s="61"/>
    </row>
    <row r="133" spans="1:51" ht="180" x14ac:dyDescent="0.25">
      <c r="A133" s="12"/>
      <c r="B133" s="12"/>
      <c r="C133" s="12"/>
      <c r="D133" s="12"/>
      <c r="E133" s="12"/>
      <c r="F133" s="12"/>
      <c r="G133" s="12"/>
      <c r="H133" s="12"/>
      <c r="I133" s="12"/>
      <c r="J133" s="12"/>
      <c r="K133" s="12"/>
      <c r="L133" s="454"/>
      <c r="M133" s="61"/>
      <c r="N133" s="61"/>
      <c r="O133" s="61"/>
      <c r="P133" s="11"/>
      <c r="Q133" s="410">
        <f>+AJ133</f>
        <v>91532</v>
      </c>
      <c r="R133" s="55"/>
      <c r="S133" s="55"/>
      <c r="T133" s="55"/>
      <c r="U133" s="55"/>
      <c r="V133" s="55"/>
      <c r="W133" s="55"/>
      <c r="X133" s="55"/>
      <c r="Y133" s="55"/>
      <c r="Z133" s="55"/>
      <c r="AA133" s="55"/>
      <c r="AB133" s="55"/>
      <c r="AC133" s="55"/>
      <c r="AD133" s="55"/>
      <c r="AE133" s="55" t="s">
        <v>1950</v>
      </c>
      <c r="AF133" s="443"/>
      <c r="AG133" s="61" t="s">
        <v>1711</v>
      </c>
      <c r="AH133" s="61" t="s">
        <v>1069</v>
      </c>
      <c r="AI133" s="437">
        <v>648</v>
      </c>
      <c r="AJ133" s="437">
        <v>91532</v>
      </c>
      <c r="AK133" s="442">
        <v>1</v>
      </c>
      <c r="AL133" s="61"/>
      <c r="AM133" s="61" t="s">
        <v>398</v>
      </c>
      <c r="AN133" s="61" t="s">
        <v>398</v>
      </c>
      <c r="AO133" s="61" t="s">
        <v>398</v>
      </c>
      <c r="AP133" s="61" t="s">
        <v>398</v>
      </c>
      <c r="AQ133" s="61"/>
      <c r="AR133" s="61"/>
      <c r="AS133" s="61"/>
      <c r="AT133" s="61"/>
      <c r="AU133" s="61"/>
      <c r="AV133" s="61"/>
      <c r="AW133" s="61"/>
      <c r="AX133" s="55" t="s">
        <v>1943</v>
      </c>
      <c r="AY133" s="61"/>
    </row>
    <row r="134" spans="1:51" x14ac:dyDescent="0.25">
      <c r="A134" s="12"/>
      <c r="B134" s="12"/>
      <c r="C134" s="12"/>
      <c r="D134" s="12"/>
      <c r="E134" s="12"/>
      <c r="F134" s="12"/>
      <c r="G134" s="12"/>
      <c r="H134" s="12"/>
      <c r="I134" s="12"/>
      <c r="J134" s="12"/>
      <c r="K134" s="12"/>
      <c r="L134" s="454"/>
      <c r="M134" s="61"/>
      <c r="N134" s="61"/>
      <c r="O134" s="61"/>
      <c r="P134" s="11"/>
      <c r="Q134" s="61"/>
      <c r="R134" s="61"/>
      <c r="S134" s="61"/>
      <c r="T134" s="61"/>
      <c r="U134" s="61"/>
      <c r="V134" s="61"/>
      <c r="W134" s="61"/>
      <c r="X134" s="61"/>
      <c r="Y134" s="61"/>
      <c r="Z134" s="61"/>
      <c r="AA134" s="61"/>
      <c r="AB134" s="61"/>
      <c r="AC134" s="61"/>
      <c r="AD134" s="61"/>
      <c r="AE134" s="61"/>
      <c r="AF134" s="443"/>
      <c r="AG134" s="61"/>
      <c r="AH134" s="61"/>
      <c r="AI134" s="61"/>
      <c r="AJ134" s="61"/>
      <c r="AK134" s="444"/>
      <c r="AL134" s="61"/>
      <c r="AM134" s="61"/>
      <c r="AN134" s="61"/>
      <c r="AO134" s="61"/>
      <c r="AP134" s="61"/>
      <c r="AQ134" s="61"/>
      <c r="AR134" s="61"/>
      <c r="AS134" s="61"/>
      <c r="AT134" s="61"/>
      <c r="AU134" s="61"/>
      <c r="AV134" s="61"/>
      <c r="AW134" s="61"/>
      <c r="AX134" s="61"/>
      <c r="AY134" s="61"/>
    </row>
    <row r="135" spans="1:51" ht="180" x14ac:dyDescent="0.25">
      <c r="A135" s="424" t="s">
        <v>362</v>
      </c>
      <c r="B135" s="424" t="s">
        <v>1702</v>
      </c>
      <c r="C135" s="424" t="s">
        <v>1951</v>
      </c>
      <c r="D135" s="424" t="s">
        <v>1952</v>
      </c>
      <c r="E135" s="424" t="s">
        <v>1953</v>
      </c>
      <c r="F135" s="424" t="s">
        <v>1954</v>
      </c>
      <c r="G135" s="424" t="s">
        <v>1955</v>
      </c>
      <c r="H135" s="470" t="s">
        <v>1956</v>
      </c>
      <c r="I135" s="425" t="s">
        <v>1957</v>
      </c>
      <c r="J135" s="475">
        <f>6255+1878</f>
        <v>8133</v>
      </c>
      <c r="K135" s="425" t="s">
        <v>1686</v>
      </c>
      <c r="L135" s="471">
        <v>5</v>
      </c>
      <c r="M135" s="427">
        <v>0</v>
      </c>
      <c r="N135" s="425" t="s">
        <v>1957</v>
      </c>
      <c r="O135" s="427">
        <v>13</v>
      </c>
      <c r="P135" s="428">
        <f>Q135+R135+S135+T135+U135+V135+W135+X135+Y135+Z135+AA135+AB135+AC135+AD135</f>
        <v>875000</v>
      </c>
      <c r="Q135" s="428">
        <f t="shared" ref="Q135:AK135" si="23">SUM(Q136:Q138)</f>
        <v>875000</v>
      </c>
      <c r="R135" s="427">
        <f t="shared" si="23"/>
        <v>0</v>
      </c>
      <c r="S135" s="427">
        <f t="shared" si="23"/>
        <v>0</v>
      </c>
      <c r="T135" s="427">
        <f t="shared" si="23"/>
        <v>0</v>
      </c>
      <c r="U135" s="427">
        <f t="shared" si="23"/>
        <v>0</v>
      </c>
      <c r="V135" s="427">
        <f t="shared" si="23"/>
        <v>0</v>
      </c>
      <c r="W135" s="427">
        <f t="shared" si="23"/>
        <v>0</v>
      </c>
      <c r="X135" s="427">
        <f t="shared" si="23"/>
        <v>0</v>
      </c>
      <c r="Y135" s="427">
        <f t="shared" si="23"/>
        <v>0</v>
      </c>
      <c r="Z135" s="427">
        <f t="shared" si="23"/>
        <v>0</v>
      </c>
      <c r="AA135" s="427">
        <f t="shared" si="23"/>
        <v>0</v>
      </c>
      <c r="AB135" s="427">
        <f t="shared" si="23"/>
        <v>0</v>
      </c>
      <c r="AC135" s="427">
        <f t="shared" si="23"/>
        <v>0</v>
      </c>
      <c r="AD135" s="427">
        <f t="shared" si="23"/>
        <v>0</v>
      </c>
      <c r="AE135" s="427">
        <f t="shared" si="23"/>
        <v>0</v>
      </c>
      <c r="AF135" s="429">
        <f t="shared" si="23"/>
        <v>0</v>
      </c>
      <c r="AG135" s="427">
        <f t="shared" si="23"/>
        <v>0</v>
      </c>
      <c r="AH135" s="427">
        <f t="shared" si="23"/>
        <v>0</v>
      </c>
      <c r="AI135" s="428">
        <f t="shared" si="23"/>
        <v>1654</v>
      </c>
      <c r="AJ135" s="428">
        <f t="shared" si="23"/>
        <v>875000</v>
      </c>
      <c r="AK135" s="432">
        <f t="shared" si="23"/>
        <v>1</v>
      </c>
      <c r="AL135" s="427"/>
      <c r="AM135" s="427"/>
      <c r="AN135" s="427"/>
      <c r="AO135" s="427"/>
      <c r="AP135" s="427"/>
      <c r="AQ135" s="427"/>
      <c r="AR135" s="427"/>
      <c r="AS135" s="427"/>
      <c r="AT135" s="427"/>
      <c r="AU135" s="427"/>
      <c r="AV135" s="427"/>
      <c r="AW135" s="427"/>
      <c r="AX135" s="427"/>
      <c r="AY135" s="427"/>
    </row>
    <row r="136" spans="1:51" ht="240" x14ac:dyDescent="0.25">
      <c r="A136" s="12"/>
      <c r="B136" s="12"/>
      <c r="C136" s="12"/>
      <c r="D136" s="12"/>
      <c r="E136" s="12"/>
      <c r="F136" s="12"/>
      <c r="G136" s="12"/>
      <c r="H136" s="472"/>
      <c r="I136" s="472"/>
      <c r="J136" s="472"/>
      <c r="K136" s="12"/>
      <c r="L136" s="458"/>
      <c r="M136" s="61"/>
      <c r="N136" s="61"/>
      <c r="O136" s="61"/>
      <c r="P136" s="11"/>
      <c r="Q136" s="410">
        <v>875000</v>
      </c>
      <c r="R136" s="55"/>
      <c r="S136" s="55"/>
      <c r="T136" s="55"/>
      <c r="U136" s="55"/>
      <c r="V136" s="55"/>
      <c r="W136" s="55"/>
      <c r="X136" s="55"/>
      <c r="Y136" s="55"/>
      <c r="Z136" s="55"/>
      <c r="AA136" s="55"/>
      <c r="AB136" s="55"/>
      <c r="AC136" s="55"/>
      <c r="AD136" s="55"/>
      <c r="AE136" s="55" t="s">
        <v>1958</v>
      </c>
      <c r="AF136" s="443"/>
      <c r="AG136" s="61" t="s">
        <v>1841</v>
      </c>
      <c r="AH136" s="61" t="s">
        <v>530</v>
      </c>
      <c r="AI136" s="437">
        <v>1654</v>
      </c>
      <c r="AJ136" s="437">
        <v>875000</v>
      </c>
      <c r="AK136" s="442">
        <v>1</v>
      </c>
      <c r="AL136" s="61"/>
      <c r="AM136" s="61"/>
      <c r="AN136" s="61"/>
      <c r="AO136" s="61" t="s">
        <v>398</v>
      </c>
      <c r="AP136" s="61" t="s">
        <v>398</v>
      </c>
      <c r="AQ136" s="61" t="s">
        <v>398</v>
      </c>
      <c r="AR136" s="61" t="s">
        <v>398</v>
      </c>
      <c r="AS136" s="61"/>
      <c r="AT136" s="61"/>
      <c r="AU136" s="61"/>
      <c r="AV136" s="61"/>
      <c r="AW136" s="61"/>
      <c r="AX136" s="55" t="s">
        <v>1943</v>
      </c>
      <c r="AY136" s="61"/>
    </row>
    <row r="137" spans="1:51" x14ac:dyDescent="0.25">
      <c r="A137" s="12"/>
      <c r="B137" s="12"/>
      <c r="C137" s="12"/>
      <c r="D137" s="12"/>
      <c r="E137" s="12"/>
      <c r="F137" s="12"/>
      <c r="G137" s="12"/>
      <c r="H137" s="472"/>
      <c r="I137" s="472"/>
      <c r="J137" s="472"/>
      <c r="K137" s="12"/>
      <c r="L137" s="458"/>
      <c r="M137" s="61"/>
      <c r="N137" s="61"/>
      <c r="O137" s="61"/>
      <c r="P137" s="11"/>
      <c r="Q137" s="61"/>
      <c r="R137" s="61"/>
      <c r="S137" s="61"/>
      <c r="T137" s="61"/>
      <c r="U137" s="61"/>
      <c r="V137" s="61"/>
      <c r="W137" s="61"/>
      <c r="X137" s="61"/>
      <c r="Y137" s="61"/>
      <c r="Z137" s="61"/>
      <c r="AA137" s="61"/>
      <c r="AB137" s="61"/>
      <c r="AC137" s="61"/>
      <c r="AD137" s="61"/>
      <c r="AE137" s="61"/>
      <c r="AF137" s="443"/>
      <c r="AG137" s="61"/>
      <c r="AH137" s="61"/>
      <c r="AI137" s="61"/>
      <c r="AJ137" s="61"/>
      <c r="AK137" s="444"/>
      <c r="AL137" s="61"/>
      <c r="AM137" s="61"/>
      <c r="AN137" s="61"/>
      <c r="AO137" s="61"/>
      <c r="AP137" s="61"/>
      <c r="AQ137" s="61"/>
      <c r="AR137" s="61"/>
      <c r="AS137" s="61"/>
      <c r="AT137" s="61"/>
      <c r="AU137" s="61"/>
      <c r="AV137" s="61"/>
      <c r="AW137" s="61"/>
      <c r="AX137" s="61"/>
      <c r="AY137" s="61"/>
    </row>
    <row r="138" spans="1:51" ht="90" x14ac:dyDescent="0.25">
      <c r="A138" s="12" t="s">
        <v>362</v>
      </c>
      <c r="B138" s="12" t="s">
        <v>1702</v>
      </c>
      <c r="C138" s="12" t="s">
        <v>1959</v>
      </c>
      <c r="D138" s="12" t="s">
        <v>1960</v>
      </c>
      <c r="E138" s="12">
        <v>0</v>
      </c>
      <c r="F138" s="12"/>
      <c r="G138" s="12"/>
      <c r="H138" s="472"/>
      <c r="I138" s="472"/>
      <c r="J138" s="472"/>
      <c r="K138" s="12"/>
      <c r="L138" s="459"/>
      <c r="M138" s="61"/>
      <c r="N138" s="61"/>
      <c r="O138" s="61"/>
      <c r="P138" s="11"/>
      <c r="Q138" s="61"/>
      <c r="R138" s="61"/>
      <c r="S138" s="61"/>
      <c r="T138" s="61"/>
      <c r="U138" s="61"/>
      <c r="V138" s="61"/>
      <c r="W138" s="61"/>
      <c r="X138" s="61"/>
      <c r="Y138" s="61"/>
      <c r="Z138" s="61"/>
      <c r="AA138" s="61"/>
      <c r="AB138" s="61"/>
      <c r="AC138" s="61"/>
      <c r="AD138" s="61"/>
      <c r="AE138" s="61"/>
      <c r="AF138" s="443"/>
      <c r="AG138" s="61"/>
      <c r="AH138" s="61"/>
      <c r="AI138" s="61"/>
      <c r="AJ138" s="61"/>
      <c r="AK138" s="444"/>
      <c r="AL138" s="61"/>
      <c r="AM138" s="61"/>
      <c r="AN138" s="61"/>
      <c r="AO138" s="61"/>
      <c r="AP138" s="61"/>
      <c r="AQ138" s="61"/>
      <c r="AR138" s="61"/>
      <c r="AS138" s="61"/>
      <c r="AT138" s="61"/>
      <c r="AU138" s="61"/>
      <c r="AV138" s="61"/>
      <c r="AW138" s="61"/>
      <c r="AX138" s="61"/>
      <c r="AY138" s="61"/>
    </row>
    <row r="139" spans="1:51" ht="195" x14ac:dyDescent="0.25">
      <c r="A139" s="424" t="s">
        <v>362</v>
      </c>
      <c r="B139" s="424" t="s">
        <v>1702</v>
      </c>
      <c r="C139" s="424" t="s">
        <v>1961</v>
      </c>
      <c r="D139" s="424" t="s">
        <v>1962</v>
      </c>
      <c r="E139" s="424" t="s">
        <v>1963</v>
      </c>
      <c r="F139" s="424" t="s">
        <v>1964</v>
      </c>
      <c r="G139" s="424" t="s">
        <v>1965</v>
      </c>
      <c r="H139" s="425" t="s">
        <v>1966</v>
      </c>
      <c r="I139" s="425" t="s">
        <v>1967</v>
      </c>
      <c r="J139" s="425" t="s">
        <v>1968</v>
      </c>
      <c r="K139" s="425" t="s">
        <v>1686</v>
      </c>
      <c r="L139" s="426">
        <v>15</v>
      </c>
      <c r="M139" s="427">
        <v>0</v>
      </c>
      <c r="N139" s="425" t="s">
        <v>1967</v>
      </c>
      <c r="O139" s="427">
        <v>0</v>
      </c>
      <c r="P139" s="428">
        <f>Q139+R139+S139+T139+U139+V139+W139+X139+Y139+Z139+AA139+AB139+AC139+AD139</f>
        <v>2867722.5940000005</v>
      </c>
      <c r="Q139" s="427">
        <f t="shared" ref="Q139:AK139" si="24">SUM(Q140:Q141)</f>
        <v>0</v>
      </c>
      <c r="R139" s="427">
        <f t="shared" si="24"/>
        <v>0</v>
      </c>
      <c r="S139" s="427">
        <f t="shared" si="24"/>
        <v>0</v>
      </c>
      <c r="T139" s="427">
        <f t="shared" si="24"/>
        <v>0</v>
      </c>
      <c r="U139" s="428">
        <f t="shared" si="24"/>
        <v>34825.267999999996</v>
      </c>
      <c r="V139" s="428">
        <f t="shared" si="24"/>
        <v>2120229.8420000002</v>
      </c>
      <c r="W139" s="428">
        <f t="shared" si="24"/>
        <v>0</v>
      </c>
      <c r="X139" s="428">
        <f t="shared" si="24"/>
        <v>0</v>
      </c>
      <c r="Y139" s="428">
        <f t="shared" si="24"/>
        <v>0</v>
      </c>
      <c r="Z139" s="428">
        <f t="shared" si="24"/>
        <v>0</v>
      </c>
      <c r="AA139" s="428">
        <f t="shared" si="24"/>
        <v>0</v>
      </c>
      <c r="AB139" s="428">
        <f t="shared" si="24"/>
        <v>0</v>
      </c>
      <c r="AC139" s="428">
        <f t="shared" si="24"/>
        <v>712667.48400000005</v>
      </c>
      <c r="AD139" s="428">
        <f t="shared" si="24"/>
        <v>0</v>
      </c>
      <c r="AE139" s="427">
        <f t="shared" si="24"/>
        <v>0</v>
      </c>
      <c r="AF139" s="429">
        <f t="shared" si="24"/>
        <v>2016000030033</v>
      </c>
      <c r="AG139" s="427">
        <f t="shared" si="24"/>
        <v>0</v>
      </c>
      <c r="AH139" s="427">
        <f t="shared" si="24"/>
        <v>0</v>
      </c>
      <c r="AI139" s="428">
        <f t="shared" si="24"/>
        <v>1003027</v>
      </c>
      <c r="AJ139" s="428">
        <f t="shared" si="24"/>
        <v>2867722.594</v>
      </c>
      <c r="AK139" s="432">
        <f t="shared" si="24"/>
        <v>25</v>
      </c>
      <c r="AL139" s="427"/>
      <c r="AM139" s="427"/>
      <c r="AN139" s="427"/>
      <c r="AO139" s="427"/>
      <c r="AP139" s="427"/>
      <c r="AQ139" s="427"/>
      <c r="AR139" s="427"/>
      <c r="AS139" s="427"/>
      <c r="AT139" s="427"/>
      <c r="AU139" s="427"/>
      <c r="AV139" s="427"/>
      <c r="AW139" s="427"/>
      <c r="AX139" s="427"/>
      <c r="AY139" s="427"/>
    </row>
    <row r="140" spans="1:51" ht="405" x14ac:dyDescent="0.25">
      <c r="A140" s="12"/>
      <c r="B140" s="12"/>
      <c r="C140" s="12"/>
      <c r="D140" s="12"/>
      <c r="E140" s="12"/>
      <c r="F140" s="12"/>
      <c r="G140" s="12"/>
      <c r="H140" s="12"/>
      <c r="I140" s="12"/>
      <c r="J140" s="12"/>
      <c r="K140" s="12"/>
      <c r="L140" s="40"/>
      <c r="M140" s="61"/>
      <c r="N140" s="61"/>
      <c r="O140" s="61"/>
      <c r="P140" s="11"/>
      <c r="Q140" s="55"/>
      <c r="R140" s="55"/>
      <c r="S140" s="55"/>
      <c r="T140" s="55"/>
      <c r="U140" s="410">
        <v>34825.267999999996</v>
      </c>
      <c r="V140" s="410">
        <v>2120229.8420000002</v>
      </c>
      <c r="W140" s="410"/>
      <c r="X140" s="410"/>
      <c r="Y140" s="410"/>
      <c r="Z140" s="410"/>
      <c r="AA140" s="410"/>
      <c r="AB140" s="410"/>
      <c r="AC140" s="410">
        <v>712667.48400000005</v>
      </c>
      <c r="AD140" s="410"/>
      <c r="AE140" s="55" t="s">
        <v>1969</v>
      </c>
      <c r="AF140" s="443">
        <v>2016000030033</v>
      </c>
      <c r="AG140" s="55" t="s">
        <v>1970</v>
      </c>
      <c r="AH140" s="61" t="s">
        <v>1939</v>
      </c>
      <c r="AI140" s="437">
        <v>1003027</v>
      </c>
      <c r="AJ140" s="437">
        <v>2867722.594</v>
      </c>
      <c r="AK140" s="442">
        <v>25</v>
      </c>
      <c r="AL140" s="61" t="s">
        <v>398</v>
      </c>
      <c r="AM140" s="61" t="s">
        <v>398</v>
      </c>
      <c r="AN140" s="61" t="s">
        <v>398</v>
      </c>
      <c r="AO140" s="61" t="s">
        <v>398</v>
      </c>
      <c r="AP140" s="61" t="s">
        <v>398</v>
      </c>
      <c r="AQ140" s="61" t="s">
        <v>398</v>
      </c>
      <c r="AR140" s="61" t="s">
        <v>398</v>
      </c>
      <c r="AS140" s="61" t="s">
        <v>398</v>
      </c>
      <c r="AT140" s="61" t="s">
        <v>398</v>
      </c>
      <c r="AU140" s="61" t="s">
        <v>398</v>
      </c>
      <c r="AV140" s="61" t="s">
        <v>398</v>
      </c>
      <c r="AW140" s="61" t="s">
        <v>398</v>
      </c>
      <c r="AX140" s="55" t="s">
        <v>1887</v>
      </c>
      <c r="AY140" s="61"/>
    </row>
    <row r="141" spans="1:51" x14ac:dyDescent="0.25">
      <c r="A141" s="12"/>
      <c r="B141" s="12"/>
      <c r="C141" s="12"/>
      <c r="D141" s="12"/>
      <c r="E141" s="12"/>
      <c r="F141" s="12"/>
      <c r="G141" s="12"/>
      <c r="H141" s="12"/>
      <c r="I141" s="12"/>
      <c r="J141" s="12"/>
      <c r="K141" s="12"/>
      <c r="L141" s="40"/>
      <c r="M141" s="61"/>
      <c r="N141" s="61"/>
      <c r="O141" s="61"/>
      <c r="P141" s="11"/>
      <c r="Q141" s="61"/>
      <c r="R141" s="61"/>
      <c r="S141" s="61"/>
      <c r="T141" s="61"/>
      <c r="U141" s="61"/>
      <c r="V141" s="61"/>
      <c r="W141" s="61"/>
      <c r="X141" s="61"/>
      <c r="Y141" s="61"/>
      <c r="Z141" s="61"/>
      <c r="AA141" s="61"/>
      <c r="AB141" s="61"/>
      <c r="AC141" s="61"/>
      <c r="AD141" s="61"/>
      <c r="AE141" s="61"/>
      <c r="AF141" s="443"/>
      <c r="AG141" s="61"/>
      <c r="AH141" s="61"/>
      <c r="AI141" s="61"/>
      <c r="AJ141" s="61"/>
      <c r="AK141" s="444"/>
      <c r="AL141" s="61"/>
      <c r="AM141" s="61"/>
      <c r="AN141" s="61"/>
      <c r="AO141" s="61"/>
      <c r="AP141" s="61"/>
      <c r="AQ141" s="61"/>
      <c r="AR141" s="61"/>
      <c r="AS141" s="61"/>
      <c r="AT141" s="61"/>
      <c r="AU141" s="61"/>
      <c r="AV141" s="61"/>
      <c r="AW141" s="61"/>
      <c r="AX141" s="61"/>
      <c r="AY141" s="61"/>
    </row>
    <row r="142" spans="1:51" ht="150" x14ac:dyDescent="0.25">
      <c r="A142" s="424" t="s">
        <v>362</v>
      </c>
      <c r="B142" s="424" t="s">
        <v>1702</v>
      </c>
      <c r="C142" s="424"/>
      <c r="D142" s="424"/>
      <c r="E142" s="424"/>
      <c r="F142" s="424" t="s">
        <v>1964</v>
      </c>
      <c r="G142" s="424"/>
      <c r="H142" s="425" t="s">
        <v>1971</v>
      </c>
      <c r="I142" s="425" t="s">
        <v>1972</v>
      </c>
      <c r="J142" s="425">
        <v>0</v>
      </c>
      <c r="K142" s="425" t="s">
        <v>1686</v>
      </c>
      <c r="L142" s="426">
        <v>1</v>
      </c>
      <c r="M142" s="427">
        <v>0</v>
      </c>
      <c r="N142" s="425" t="s">
        <v>1972</v>
      </c>
      <c r="O142" s="427">
        <v>0</v>
      </c>
      <c r="P142" s="428">
        <f>Q142+R142+S142+T142+U142+V142+W142+X142+Y142+Z142+AA142+AB142+AC142+AD142</f>
        <v>459991</v>
      </c>
      <c r="Q142" s="428">
        <f t="shared" ref="Q142:AK142" si="25">SUM(Q143:Q144)</f>
        <v>459991</v>
      </c>
      <c r="R142" s="427">
        <f t="shared" si="25"/>
        <v>0</v>
      </c>
      <c r="S142" s="427">
        <f t="shared" si="25"/>
        <v>0</v>
      </c>
      <c r="T142" s="427">
        <f t="shared" si="25"/>
        <v>0</v>
      </c>
      <c r="U142" s="427">
        <f t="shared" si="25"/>
        <v>0</v>
      </c>
      <c r="V142" s="427">
        <f t="shared" si="25"/>
        <v>0</v>
      </c>
      <c r="W142" s="427">
        <f t="shared" si="25"/>
        <v>0</v>
      </c>
      <c r="X142" s="427">
        <f t="shared" si="25"/>
        <v>0</v>
      </c>
      <c r="Y142" s="427">
        <f t="shared" si="25"/>
        <v>0</v>
      </c>
      <c r="Z142" s="427">
        <f t="shared" si="25"/>
        <v>0</v>
      </c>
      <c r="AA142" s="427">
        <f t="shared" si="25"/>
        <v>0</v>
      </c>
      <c r="AB142" s="427">
        <f t="shared" si="25"/>
        <v>0</v>
      </c>
      <c r="AC142" s="427">
        <f t="shared" si="25"/>
        <v>0</v>
      </c>
      <c r="AD142" s="427">
        <f t="shared" si="25"/>
        <v>0</v>
      </c>
      <c r="AE142" s="427">
        <f t="shared" si="25"/>
        <v>0</v>
      </c>
      <c r="AF142" s="429">
        <f t="shared" si="25"/>
        <v>2017003190190</v>
      </c>
      <c r="AG142" s="427">
        <f t="shared" si="25"/>
        <v>0</v>
      </c>
      <c r="AH142" s="427">
        <f t="shared" si="25"/>
        <v>0</v>
      </c>
      <c r="AI142" s="428">
        <f t="shared" si="25"/>
        <v>200000</v>
      </c>
      <c r="AJ142" s="428">
        <f t="shared" si="25"/>
        <v>459991</v>
      </c>
      <c r="AK142" s="432">
        <f t="shared" si="25"/>
        <v>1</v>
      </c>
      <c r="AL142" s="427"/>
      <c r="AM142" s="427"/>
      <c r="AN142" s="427"/>
      <c r="AO142" s="427"/>
      <c r="AP142" s="427"/>
      <c r="AQ142" s="427"/>
      <c r="AR142" s="427"/>
      <c r="AS142" s="427"/>
      <c r="AT142" s="427"/>
      <c r="AU142" s="427"/>
      <c r="AV142" s="427"/>
      <c r="AW142" s="427"/>
      <c r="AX142" s="427"/>
      <c r="AY142" s="427"/>
    </row>
    <row r="143" spans="1:51" ht="409.5" x14ac:dyDescent="0.25">
      <c r="A143" s="12"/>
      <c r="B143" s="12"/>
      <c r="C143" s="12"/>
      <c r="D143" s="12"/>
      <c r="E143" s="12"/>
      <c r="F143" s="12"/>
      <c r="G143" s="12"/>
      <c r="H143" s="12"/>
      <c r="I143" s="12"/>
      <c r="J143" s="12"/>
      <c r="K143" s="12"/>
      <c r="L143" s="40"/>
      <c r="M143" s="61"/>
      <c r="N143" s="61"/>
      <c r="O143" s="61"/>
      <c r="P143" s="11"/>
      <c r="Q143" s="410">
        <f>AJ143</f>
        <v>459991</v>
      </c>
      <c r="R143" s="61"/>
      <c r="S143" s="61"/>
      <c r="T143" s="61"/>
      <c r="U143" s="61"/>
      <c r="V143" s="61"/>
      <c r="W143" s="61"/>
      <c r="X143" s="61"/>
      <c r="Y143" s="61"/>
      <c r="Z143" s="61"/>
      <c r="AA143" s="61"/>
      <c r="AB143" s="61"/>
      <c r="AC143" s="61"/>
      <c r="AD143" s="61"/>
      <c r="AE143" s="55" t="s">
        <v>1973</v>
      </c>
      <c r="AF143" s="443">
        <v>2017003190190</v>
      </c>
      <c r="AG143" s="55" t="s">
        <v>1938</v>
      </c>
      <c r="AH143" s="61" t="s">
        <v>1939</v>
      </c>
      <c r="AI143" s="437">
        <v>200000</v>
      </c>
      <c r="AJ143" s="437">
        <v>459991</v>
      </c>
      <c r="AK143" s="442">
        <v>1</v>
      </c>
      <c r="AL143" s="61"/>
      <c r="AM143" s="61"/>
      <c r="AN143" s="61" t="s">
        <v>398</v>
      </c>
      <c r="AO143" s="61" t="s">
        <v>398</v>
      </c>
      <c r="AP143" s="61" t="s">
        <v>398</v>
      </c>
      <c r="AQ143" s="61" t="s">
        <v>398</v>
      </c>
      <c r="AR143" s="61"/>
      <c r="AS143" s="61"/>
      <c r="AT143" s="61"/>
      <c r="AU143" s="61"/>
      <c r="AV143" s="61"/>
      <c r="AW143" s="61"/>
      <c r="AX143" s="55" t="s">
        <v>1887</v>
      </c>
      <c r="AY143" s="61"/>
    </row>
    <row r="144" spans="1:51" x14ac:dyDescent="0.25">
      <c r="A144" s="12"/>
      <c r="B144" s="12"/>
      <c r="C144" s="12"/>
      <c r="D144" s="12"/>
      <c r="E144" s="12"/>
      <c r="F144" s="12"/>
      <c r="G144" s="12"/>
      <c r="H144" s="12"/>
      <c r="I144" s="12"/>
      <c r="J144" s="12"/>
      <c r="K144" s="12"/>
      <c r="L144" s="40"/>
      <c r="M144" s="61"/>
      <c r="N144" s="61"/>
      <c r="O144" s="61"/>
      <c r="P144" s="11"/>
      <c r="Q144" s="61"/>
      <c r="R144" s="61"/>
      <c r="S144" s="61"/>
      <c r="T144" s="61"/>
      <c r="U144" s="61"/>
      <c r="V144" s="61"/>
      <c r="W144" s="61"/>
      <c r="X144" s="61"/>
      <c r="Y144" s="61"/>
      <c r="Z144" s="61"/>
      <c r="AA144" s="61"/>
      <c r="AB144" s="61"/>
      <c r="AC144" s="61"/>
      <c r="AD144" s="61"/>
      <c r="AE144" s="61"/>
      <c r="AF144" s="443"/>
      <c r="AG144" s="61"/>
      <c r="AH144" s="61"/>
      <c r="AI144" s="61"/>
      <c r="AJ144" s="61"/>
      <c r="AK144" s="444"/>
      <c r="AL144" s="61"/>
      <c r="AM144" s="61"/>
      <c r="AN144" s="61"/>
      <c r="AO144" s="61"/>
      <c r="AP144" s="61"/>
      <c r="AQ144" s="61"/>
      <c r="AR144" s="61"/>
      <c r="AS144" s="61"/>
      <c r="AT144" s="61"/>
      <c r="AU144" s="61"/>
      <c r="AV144" s="61"/>
      <c r="AW144" s="61"/>
      <c r="AX144" s="61"/>
      <c r="AY144" s="61"/>
    </row>
    <row r="145" spans="1:51" ht="150" x14ac:dyDescent="0.25">
      <c r="A145" s="424" t="s">
        <v>362</v>
      </c>
      <c r="B145" s="424" t="s">
        <v>1702</v>
      </c>
      <c r="C145" s="424" t="s">
        <v>1974</v>
      </c>
      <c r="D145" s="424" t="s">
        <v>1975</v>
      </c>
      <c r="E145" s="424">
        <v>0</v>
      </c>
      <c r="F145" s="424" t="s">
        <v>1964</v>
      </c>
      <c r="G145" s="424"/>
      <c r="H145" s="425" t="s">
        <v>1976</v>
      </c>
      <c r="I145" s="425" t="s">
        <v>1977</v>
      </c>
      <c r="J145" s="425">
        <v>0</v>
      </c>
      <c r="K145" s="425" t="s">
        <v>1978</v>
      </c>
      <c r="L145" s="426">
        <v>1</v>
      </c>
      <c r="M145" s="425">
        <v>1</v>
      </c>
      <c r="N145" s="425" t="s">
        <v>1977</v>
      </c>
      <c r="O145" s="427">
        <v>1</v>
      </c>
      <c r="P145" s="428">
        <f>Q145+R145+S145+T145+U145+V145+W145+X145+Y145+Z145+AA145+AB145+AC145+AD145</f>
        <v>40000</v>
      </c>
      <c r="Q145" s="428">
        <f t="shared" ref="Q145:AK145" si="26">SUM(Q146:Q147)</f>
        <v>40000</v>
      </c>
      <c r="R145" s="427">
        <f t="shared" si="26"/>
        <v>0</v>
      </c>
      <c r="S145" s="427">
        <f t="shared" si="26"/>
        <v>0</v>
      </c>
      <c r="T145" s="427">
        <f t="shared" si="26"/>
        <v>0</v>
      </c>
      <c r="U145" s="427">
        <f t="shared" si="26"/>
        <v>0</v>
      </c>
      <c r="V145" s="427">
        <f t="shared" si="26"/>
        <v>0</v>
      </c>
      <c r="W145" s="427">
        <f t="shared" si="26"/>
        <v>0</v>
      </c>
      <c r="X145" s="427">
        <f t="shared" si="26"/>
        <v>0</v>
      </c>
      <c r="Y145" s="427">
        <f t="shared" si="26"/>
        <v>0</v>
      </c>
      <c r="Z145" s="427">
        <f t="shared" si="26"/>
        <v>0</v>
      </c>
      <c r="AA145" s="427">
        <f t="shared" si="26"/>
        <v>0</v>
      </c>
      <c r="AB145" s="427">
        <f t="shared" si="26"/>
        <v>0</v>
      </c>
      <c r="AC145" s="427">
        <f t="shared" si="26"/>
        <v>0</v>
      </c>
      <c r="AD145" s="427">
        <f t="shared" si="26"/>
        <v>0</v>
      </c>
      <c r="AE145" s="427">
        <f t="shared" si="26"/>
        <v>0</v>
      </c>
      <c r="AF145" s="429">
        <f t="shared" si="26"/>
        <v>0</v>
      </c>
      <c r="AG145" s="427">
        <f t="shared" si="26"/>
        <v>0</v>
      </c>
      <c r="AH145" s="427">
        <f t="shared" si="26"/>
        <v>0</v>
      </c>
      <c r="AI145" s="428">
        <f t="shared" si="26"/>
        <v>1391836</v>
      </c>
      <c r="AJ145" s="428">
        <f t="shared" si="26"/>
        <v>40000</v>
      </c>
      <c r="AK145" s="432">
        <f t="shared" si="26"/>
        <v>1</v>
      </c>
      <c r="AL145" s="427"/>
      <c r="AM145" s="427"/>
      <c r="AN145" s="427"/>
      <c r="AO145" s="427"/>
      <c r="AP145" s="427"/>
      <c r="AQ145" s="427"/>
      <c r="AR145" s="427"/>
      <c r="AS145" s="427"/>
      <c r="AT145" s="427"/>
      <c r="AU145" s="427"/>
      <c r="AV145" s="427"/>
      <c r="AW145" s="427"/>
      <c r="AX145" s="427"/>
      <c r="AY145" s="427"/>
    </row>
    <row r="146" spans="1:51" ht="315" x14ac:dyDescent="0.25">
      <c r="A146" s="12"/>
      <c r="B146" s="12"/>
      <c r="C146" s="12"/>
      <c r="D146" s="12"/>
      <c r="E146" s="12"/>
      <c r="F146" s="12"/>
      <c r="G146" s="12"/>
      <c r="H146" s="12"/>
      <c r="I146" s="12"/>
      <c r="J146" s="12"/>
      <c r="K146" s="12"/>
      <c r="L146" s="40"/>
      <c r="M146" s="12"/>
      <c r="N146" s="61"/>
      <c r="O146" s="61"/>
      <c r="P146" s="11"/>
      <c r="Q146" s="410">
        <v>40000</v>
      </c>
      <c r="R146" s="55"/>
      <c r="S146" s="55"/>
      <c r="T146" s="55"/>
      <c r="U146" s="55"/>
      <c r="V146" s="55"/>
      <c r="W146" s="55"/>
      <c r="X146" s="55"/>
      <c r="Y146" s="55"/>
      <c r="Z146" s="55"/>
      <c r="AA146" s="55"/>
      <c r="AB146" s="55"/>
      <c r="AC146" s="55"/>
      <c r="AD146" s="55"/>
      <c r="AE146" s="55" t="s">
        <v>1979</v>
      </c>
      <c r="AF146" s="443"/>
      <c r="AG146" s="61" t="s">
        <v>1980</v>
      </c>
      <c r="AH146" s="55" t="s">
        <v>1981</v>
      </c>
      <c r="AI146" s="437">
        <v>1391836</v>
      </c>
      <c r="AJ146" s="437">
        <v>40000</v>
      </c>
      <c r="AK146" s="442">
        <v>1</v>
      </c>
      <c r="AL146" s="61" t="s">
        <v>398</v>
      </c>
      <c r="AM146" s="61" t="s">
        <v>398</v>
      </c>
      <c r="AN146" s="61" t="s">
        <v>398</v>
      </c>
      <c r="AO146" s="61" t="s">
        <v>398</v>
      </c>
      <c r="AP146" s="61" t="s">
        <v>398</v>
      </c>
      <c r="AQ146" s="61" t="s">
        <v>398</v>
      </c>
      <c r="AR146" s="61" t="s">
        <v>398</v>
      </c>
      <c r="AS146" s="61" t="s">
        <v>398</v>
      </c>
      <c r="AT146" s="61" t="s">
        <v>398</v>
      </c>
      <c r="AU146" s="61" t="s">
        <v>398</v>
      </c>
      <c r="AV146" s="61" t="s">
        <v>398</v>
      </c>
      <c r="AW146" s="61" t="s">
        <v>398</v>
      </c>
      <c r="AX146" s="55" t="s">
        <v>1943</v>
      </c>
      <c r="AY146" s="61"/>
    </row>
    <row r="147" spans="1:51" x14ac:dyDescent="0.25">
      <c r="A147" s="12"/>
      <c r="B147" s="12"/>
      <c r="C147" s="12"/>
      <c r="D147" s="12"/>
      <c r="E147" s="12"/>
      <c r="F147" s="12"/>
      <c r="G147" s="12"/>
      <c r="H147" s="12"/>
      <c r="I147" s="12"/>
      <c r="J147" s="12"/>
      <c r="K147" s="12"/>
      <c r="L147" s="40"/>
      <c r="M147" s="12"/>
      <c r="N147" s="61"/>
      <c r="O147" s="61"/>
      <c r="P147" s="11"/>
      <c r="Q147" s="61"/>
      <c r="R147" s="61"/>
      <c r="S147" s="61"/>
      <c r="T147" s="61"/>
      <c r="U147" s="61"/>
      <c r="V147" s="61"/>
      <c r="W147" s="61"/>
      <c r="X147" s="61"/>
      <c r="Y147" s="61"/>
      <c r="Z147" s="61"/>
      <c r="AA147" s="61"/>
      <c r="AB147" s="61"/>
      <c r="AC147" s="61"/>
      <c r="AD147" s="61"/>
      <c r="AE147" s="61"/>
      <c r="AF147" s="443"/>
      <c r="AG147" s="61"/>
      <c r="AH147" s="61"/>
      <c r="AI147" s="61"/>
      <c r="AJ147" s="61"/>
      <c r="AK147" s="444"/>
      <c r="AL147" s="61"/>
      <c r="AM147" s="61"/>
      <c r="AN147" s="61"/>
      <c r="AO147" s="61"/>
      <c r="AP147" s="61"/>
      <c r="AQ147" s="61"/>
      <c r="AR147" s="61"/>
      <c r="AS147" s="61"/>
      <c r="AT147" s="61"/>
      <c r="AU147" s="61"/>
      <c r="AV147" s="61"/>
      <c r="AW147" s="61"/>
      <c r="AX147" s="61"/>
      <c r="AY147" s="61"/>
    </row>
    <row r="148" spans="1:51" ht="180" x14ac:dyDescent="0.25">
      <c r="A148" s="424" t="s">
        <v>362</v>
      </c>
      <c r="B148" s="424" t="s">
        <v>1702</v>
      </c>
      <c r="C148" s="424" t="s">
        <v>1982</v>
      </c>
      <c r="D148" s="424" t="s">
        <v>1983</v>
      </c>
      <c r="E148" s="424">
        <v>0</v>
      </c>
      <c r="F148" s="424" t="s">
        <v>1984</v>
      </c>
      <c r="G148" s="424" t="s">
        <v>1985</v>
      </c>
      <c r="H148" s="425" t="s">
        <v>1986</v>
      </c>
      <c r="I148" s="425" t="s">
        <v>1987</v>
      </c>
      <c r="J148" s="425">
        <v>0</v>
      </c>
      <c r="K148" s="425" t="s">
        <v>1686</v>
      </c>
      <c r="L148" s="426">
        <v>20</v>
      </c>
      <c r="M148" s="425">
        <v>6</v>
      </c>
      <c r="N148" s="425" t="s">
        <v>1987</v>
      </c>
      <c r="O148" s="427">
        <v>4</v>
      </c>
      <c r="P148" s="428">
        <f>Q148+R148+S148+T148+U148+V148+W148+X148+Y148+Z148+AA148+AB148+AC148+AD148</f>
        <v>4059289.2420000001</v>
      </c>
      <c r="Q148" s="428">
        <f t="shared" ref="Q148:AK148" si="27">SUM(Q149:Q162)</f>
        <v>1360284.2420000001</v>
      </c>
      <c r="R148" s="428">
        <f t="shared" si="27"/>
        <v>0</v>
      </c>
      <c r="S148" s="428">
        <f t="shared" si="27"/>
        <v>0</v>
      </c>
      <c r="T148" s="428">
        <f t="shared" si="27"/>
        <v>0</v>
      </c>
      <c r="U148" s="428">
        <f t="shared" si="27"/>
        <v>2699005</v>
      </c>
      <c r="V148" s="428">
        <f t="shared" si="27"/>
        <v>0</v>
      </c>
      <c r="W148" s="428">
        <f t="shared" si="27"/>
        <v>0</v>
      </c>
      <c r="X148" s="428">
        <f t="shared" si="27"/>
        <v>0</v>
      </c>
      <c r="Y148" s="428">
        <f t="shared" si="27"/>
        <v>0</v>
      </c>
      <c r="Z148" s="428">
        <f t="shared" si="27"/>
        <v>0</v>
      </c>
      <c r="AA148" s="428">
        <f t="shared" si="27"/>
        <v>0</v>
      </c>
      <c r="AB148" s="428">
        <f t="shared" si="27"/>
        <v>0</v>
      </c>
      <c r="AC148" s="428">
        <f t="shared" si="27"/>
        <v>0</v>
      </c>
      <c r="AD148" s="428">
        <f t="shared" si="27"/>
        <v>0</v>
      </c>
      <c r="AE148" s="427">
        <f t="shared" si="27"/>
        <v>0</v>
      </c>
      <c r="AF148" s="429">
        <f t="shared" si="27"/>
        <v>2017003190232</v>
      </c>
      <c r="AG148" s="427">
        <f t="shared" si="27"/>
        <v>0</v>
      </c>
      <c r="AH148" s="427">
        <f t="shared" si="27"/>
        <v>0</v>
      </c>
      <c r="AI148" s="428">
        <f t="shared" si="27"/>
        <v>604637.94999999995</v>
      </c>
      <c r="AJ148" s="428">
        <f t="shared" si="27"/>
        <v>4059289.2420000001</v>
      </c>
      <c r="AK148" s="432">
        <f t="shared" si="27"/>
        <v>12.5</v>
      </c>
      <c r="AL148" s="427"/>
      <c r="AM148" s="427"/>
      <c r="AN148" s="427"/>
      <c r="AO148" s="427"/>
      <c r="AP148" s="427"/>
      <c r="AQ148" s="427"/>
      <c r="AR148" s="427"/>
      <c r="AS148" s="427"/>
      <c r="AT148" s="427"/>
      <c r="AU148" s="427"/>
      <c r="AV148" s="427"/>
      <c r="AW148" s="427"/>
      <c r="AX148" s="427"/>
      <c r="AY148" s="427"/>
    </row>
    <row r="149" spans="1:51" ht="150" x14ac:dyDescent="0.25">
      <c r="A149" s="12"/>
      <c r="B149" s="12"/>
      <c r="C149" s="12"/>
      <c r="D149" s="12"/>
      <c r="E149" s="12"/>
      <c r="F149" s="12"/>
      <c r="G149" s="12"/>
      <c r="H149" s="12"/>
      <c r="I149" s="12"/>
      <c r="J149" s="12"/>
      <c r="K149" s="12"/>
      <c r="L149" s="454"/>
      <c r="M149" s="12"/>
      <c r="N149" s="61"/>
      <c r="O149" s="61"/>
      <c r="P149" s="11"/>
      <c r="Q149" s="410">
        <v>280396.88</v>
      </c>
      <c r="R149" s="410"/>
      <c r="S149" s="410"/>
      <c r="T149" s="410"/>
      <c r="U149" s="410"/>
      <c r="V149" s="410"/>
      <c r="W149" s="410"/>
      <c r="X149" s="410"/>
      <c r="Y149" s="410"/>
      <c r="Z149" s="410"/>
      <c r="AA149" s="410"/>
      <c r="AB149" s="410"/>
      <c r="AC149" s="410"/>
      <c r="AD149" s="410"/>
      <c r="AE149" s="55" t="s">
        <v>1988</v>
      </c>
      <c r="AF149" s="443" t="s">
        <v>1989</v>
      </c>
      <c r="AG149" s="55" t="s">
        <v>1731</v>
      </c>
      <c r="AH149" s="61" t="s">
        <v>530</v>
      </c>
      <c r="AI149" s="437">
        <v>653</v>
      </c>
      <c r="AJ149" s="437">
        <v>280396.88</v>
      </c>
      <c r="AK149" s="442">
        <v>1</v>
      </c>
      <c r="AL149" s="61"/>
      <c r="AM149" s="61"/>
      <c r="AN149" s="61"/>
      <c r="AO149" s="61" t="s">
        <v>398</v>
      </c>
      <c r="AP149" s="61" t="s">
        <v>398</v>
      </c>
      <c r="AQ149" s="61" t="s">
        <v>398</v>
      </c>
      <c r="AR149" s="61"/>
      <c r="AS149" s="61"/>
      <c r="AT149" s="61"/>
      <c r="AU149" s="61"/>
      <c r="AV149" s="61"/>
      <c r="AW149" s="61"/>
      <c r="AX149" s="55" t="s">
        <v>1887</v>
      </c>
      <c r="AY149" s="61"/>
    </row>
    <row r="150" spans="1:51" ht="165" x14ac:dyDescent="0.25">
      <c r="A150" s="12"/>
      <c r="B150" s="12"/>
      <c r="C150" s="12"/>
      <c r="D150" s="12"/>
      <c r="E150" s="12"/>
      <c r="F150" s="12"/>
      <c r="G150" s="12"/>
      <c r="H150" s="12"/>
      <c r="I150" s="12"/>
      <c r="J150" s="12"/>
      <c r="K150" s="12"/>
      <c r="L150" s="454"/>
      <c r="M150" s="12"/>
      <c r="N150" s="61"/>
      <c r="O150" s="61"/>
      <c r="P150" s="11"/>
      <c r="Q150" s="410"/>
      <c r="R150" s="410"/>
      <c r="S150" s="410"/>
      <c r="T150" s="410"/>
      <c r="U150" s="410">
        <v>600000</v>
      </c>
      <c r="V150" s="410"/>
      <c r="W150" s="410"/>
      <c r="X150" s="410"/>
      <c r="Y150" s="410"/>
      <c r="Z150" s="410"/>
      <c r="AA150" s="410"/>
      <c r="AB150" s="410"/>
      <c r="AC150" s="410"/>
      <c r="AD150" s="410"/>
      <c r="AE150" s="55" t="s">
        <v>1990</v>
      </c>
      <c r="AF150" s="443"/>
      <c r="AG150" s="55" t="s">
        <v>1852</v>
      </c>
      <c r="AH150" s="61" t="s">
        <v>1069</v>
      </c>
      <c r="AI150" s="437">
        <v>52970</v>
      </c>
      <c r="AJ150" s="437">
        <v>600000</v>
      </c>
      <c r="AK150" s="442">
        <v>1</v>
      </c>
      <c r="AL150" s="61"/>
      <c r="AM150" s="61"/>
      <c r="AN150" s="61"/>
      <c r="AO150" s="61"/>
      <c r="AP150" s="61"/>
      <c r="AQ150" s="61"/>
      <c r="AR150" s="61" t="s">
        <v>398</v>
      </c>
      <c r="AS150" s="61" t="s">
        <v>398</v>
      </c>
      <c r="AT150" s="61" t="s">
        <v>398</v>
      </c>
      <c r="AU150" s="61" t="s">
        <v>398</v>
      </c>
      <c r="AV150" s="61" t="s">
        <v>398</v>
      </c>
      <c r="AW150" s="61" t="s">
        <v>398</v>
      </c>
      <c r="AX150" s="55" t="s">
        <v>1887</v>
      </c>
      <c r="AY150" s="61"/>
    </row>
    <row r="151" spans="1:51" ht="135" x14ac:dyDescent="0.25">
      <c r="A151" s="12"/>
      <c r="B151" s="12"/>
      <c r="C151" s="12"/>
      <c r="D151" s="12"/>
      <c r="E151" s="12"/>
      <c r="F151" s="12"/>
      <c r="G151" s="12"/>
      <c r="H151" s="12"/>
      <c r="I151" s="12"/>
      <c r="J151" s="12"/>
      <c r="K151" s="12"/>
      <c r="L151" s="454"/>
      <c r="M151" s="12"/>
      <c r="N151" s="61"/>
      <c r="O151" s="61"/>
      <c r="P151" s="11"/>
      <c r="Q151" s="410">
        <v>279514.81800000003</v>
      </c>
      <c r="R151" s="410"/>
      <c r="S151" s="410"/>
      <c r="T151" s="410"/>
      <c r="U151" s="410"/>
      <c r="V151" s="410"/>
      <c r="W151" s="410"/>
      <c r="X151" s="410"/>
      <c r="Y151" s="410"/>
      <c r="Z151" s="410"/>
      <c r="AA151" s="410"/>
      <c r="AB151" s="410"/>
      <c r="AC151" s="410"/>
      <c r="AD151" s="410"/>
      <c r="AE151" s="55" t="s">
        <v>1991</v>
      </c>
      <c r="AF151" s="443"/>
      <c r="AG151" s="55" t="s">
        <v>1806</v>
      </c>
      <c r="AH151" s="61" t="s">
        <v>530</v>
      </c>
      <c r="AI151" s="437">
        <v>1725</v>
      </c>
      <c r="AJ151" s="437">
        <v>279514.81800000003</v>
      </c>
      <c r="AK151" s="442">
        <v>1</v>
      </c>
      <c r="AL151" s="61"/>
      <c r="AM151" s="61"/>
      <c r="AN151" s="61"/>
      <c r="AO151" s="61" t="s">
        <v>398</v>
      </c>
      <c r="AP151" s="61" t="s">
        <v>398</v>
      </c>
      <c r="AQ151" s="61" t="s">
        <v>398</v>
      </c>
      <c r="AR151" s="61"/>
      <c r="AS151" s="61"/>
      <c r="AT151" s="61"/>
      <c r="AU151" s="61"/>
      <c r="AV151" s="61"/>
      <c r="AW151" s="61"/>
      <c r="AX151" s="55" t="s">
        <v>1887</v>
      </c>
      <c r="AY151" s="61"/>
    </row>
    <row r="152" spans="1:51" ht="90" x14ac:dyDescent="0.25">
      <c r="A152" s="12"/>
      <c r="B152" s="12"/>
      <c r="C152" s="12"/>
      <c r="D152" s="12"/>
      <c r="E152" s="12"/>
      <c r="F152" s="12"/>
      <c r="G152" s="12"/>
      <c r="H152" s="12"/>
      <c r="I152" s="12"/>
      <c r="J152" s="12"/>
      <c r="K152" s="12"/>
      <c r="L152" s="454"/>
      <c r="M152" s="12"/>
      <c r="N152" s="61"/>
      <c r="O152" s="61"/>
      <c r="P152" s="11"/>
      <c r="Q152" s="410"/>
      <c r="R152" s="410"/>
      <c r="S152" s="410"/>
      <c r="T152" s="410"/>
      <c r="U152" s="410">
        <v>579005</v>
      </c>
      <c r="V152" s="410"/>
      <c r="W152" s="410"/>
      <c r="X152" s="410"/>
      <c r="Y152" s="410"/>
      <c r="Z152" s="410"/>
      <c r="AA152" s="410"/>
      <c r="AB152" s="410"/>
      <c r="AC152" s="410"/>
      <c r="AD152" s="410"/>
      <c r="AE152" s="55" t="s">
        <v>1992</v>
      </c>
      <c r="AF152" s="443"/>
      <c r="AG152" s="55" t="s">
        <v>1993</v>
      </c>
      <c r="AH152" s="61" t="s">
        <v>1069</v>
      </c>
      <c r="AI152" s="437">
        <v>4583</v>
      </c>
      <c r="AJ152" s="437">
        <v>579005</v>
      </c>
      <c r="AK152" s="442">
        <v>1</v>
      </c>
      <c r="AL152" s="61"/>
      <c r="AM152" s="61"/>
      <c r="AN152" s="61"/>
      <c r="AO152" s="61"/>
      <c r="AP152" s="61" t="s">
        <v>398</v>
      </c>
      <c r="AQ152" s="61" t="s">
        <v>398</v>
      </c>
      <c r="AR152" s="61" t="s">
        <v>398</v>
      </c>
      <c r="AS152" s="61" t="s">
        <v>398</v>
      </c>
      <c r="AT152" s="61"/>
      <c r="AU152" s="61"/>
      <c r="AV152" s="61"/>
      <c r="AW152" s="61"/>
      <c r="AX152" s="55" t="s">
        <v>1887</v>
      </c>
      <c r="AY152" s="61"/>
    </row>
    <row r="153" spans="1:51" ht="120" x14ac:dyDescent="0.25">
      <c r="A153" s="12"/>
      <c r="B153" s="12"/>
      <c r="C153" s="12"/>
      <c r="D153" s="12"/>
      <c r="E153" s="12"/>
      <c r="F153" s="12"/>
      <c r="G153" s="12"/>
      <c r="H153" s="12"/>
      <c r="I153" s="12"/>
      <c r="J153" s="12"/>
      <c r="K153" s="12"/>
      <c r="L153" s="454"/>
      <c r="M153" s="12"/>
      <c r="N153" s="61"/>
      <c r="O153" s="61"/>
      <c r="P153" s="11"/>
      <c r="Q153" s="410">
        <v>358969.83100000001</v>
      </c>
      <c r="R153" s="410"/>
      <c r="S153" s="410"/>
      <c r="T153" s="410"/>
      <c r="U153" s="410"/>
      <c r="V153" s="410"/>
      <c r="W153" s="410"/>
      <c r="X153" s="410"/>
      <c r="Y153" s="410"/>
      <c r="Z153" s="410"/>
      <c r="AA153" s="410"/>
      <c r="AB153" s="410"/>
      <c r="AC153" s="410"/>
      <c r="AD153" s="410"/>
      <c r="AE153" s="55" t="s">
        <v>1994</v>
      </c>
      <c r="AF153" s="443">
        <v>2017003190232</v>
      </c>
      <c r="AG153" s="55" t="s">
        <v>1799</v>
      </c>
      <c r="AH153" s="61" t="s">
        <v>227</v>
      </c>
      <c r="AI153" s="437">
        <v>14000</v>
      </c>
      <c r="AJ153" s="437">
        <v>358969.83100000001</v>
      </c>
      <c r="AK153" s="442">
        <v>1</v>
      </c>
      <c r="AL153" s="61" t="s">
        <v>398</v>
      </c>
      <c r="AM153" s="61" t="s">
        <v>398</v>
      </c>
      <c r="AN153" s="61" t="s">
        <v>398</v>
      </c>
      <c r="AO153" s="61" t="s">
        <v>398</v>
      </c>
      <c r="AP153" s="61"/>
      <c r="AQ153" s="61"/>
      <c r="AR153" s="61"/>
      <c r="AS153" s="61"/>
      <c r="AT153" s="61"/>
      <c r="AU153" s="61"/>
      <c r="AV153" s="61"/>
      <c r="AW153" s="61"/>
      <c r="AX153" s="55" t="s">
        <v>1887</v>
      </c>
      <c r="AY153" s="61"/>
    </row>
    <row r="154" spans="1:51" ht="180" x14ac:dyDescent="0.25">
      <c r="A154" s="12"/>
      <c r="B154" s="12"/>
      <c r="C154" s="12"/>
      <c r="D154" s="12"/>
      <c r="E154" s="12"/>
      <c r="F154" s="12"/>
      <c r="G154" s="12"/>
      <c r="H154" s="12"/>
      <c r="I154" s="12"/>
      <c r="J154" s="12"/>
      <c r="K154" s="12"/>
      <c r="L154" s="454"/>
      <c r="M154" s="12"/>
      <c r="N154" s="61"/>
      <c r="O154" s="61"/>
      <c r="P154" s="11"/>
      <c r="Q154" s="410">
        <v>123050.213</v>
      </c>
      <c r="R154" s="410"/>
      <c r="S154" s="410"/>
      <c r="T154" s="410"/>
      <c r="U154" s="410"/>
      <c r="V154" s="410"/>
      <c r="W154" s="410"/>
      <c r="X154" s="410"/>
      <c r="Y154" s="410"/>
      <c r="Z154" s="410"/>
      <c r="AA154" s="410"/>
      <c r="AB154" s="410"/>
      <c r="AC154" s="410"/>
      <c r="AD154" s="410"/>
      <c r="AE154" s="55" t="s">
        <v>1995</v>
      </c>
      <c r="AF154" s="443"/>
      <c r="AG154" s="55" t="s">
        <v>1996</v>
      </c>
      <c r="AH154" s="61" t="s">
        <v>1997</v>
      </c>
      <c r="AI154" s="437">
        <v>104713</v>
      </c>
      <c r="AJ154" s="437">
        <v>123050.213</v>
      </c>
      <c r="AK154" s="442">
        <v>1</v>
      </c>
      <c r="AL154" s="61"/>
      <c r="AM154" s="61"/>
      <c r="AN154" s="61"/>
      <c r="AO154" s="61" t="s">
        <v>398</v>
      </c>
      <c r="AP154" s="61" t="s">
        <v>398</v>
      </c>
      <c r="AQ154" s="61"/>
      <c r="AR154" s="61"/>
      <c r="AS154" s="61"/>
      <c r="AT154" s="61"/>
      <c r="AU154" s="61"/>
      <c r="AV154" s="61"/>
      <c r="AW154" s="61"/>
      <c r="AX154" s="55" t="s">
        <v>1887</v>
      </c>
      <c r="AY154" s="61"/>
    </row>
    <row r="155" spans="1:51" ht="105" x14ac:dyDescent="0.25">
      <c r="A155" s="12"/>
      <c r="B155" s="12"/>
      <c r="C155" s="12"/>
      <c r="D155" s="12"/>
      <c r="E155" s="12"/>
      <c r="F155" s="12"/>
      <c r="G155" s="12"/>
      <c r="H155" s="12"/>
      <c r="I155" s="12"/>
      <c r="J155" s="12"/>
      <c r="K155" s="12"/>
      <c r="L155" s="454"/>
      <c r="M155" s="12"/>
      <c r="N155" s="61"/>
      <c r="O155" s="61"/>
      <c r="P155" s="11"/>
      <c r="Q155" s="410"/>
      <c r="R155" s="410"/>
      <c r="S155" s="410"/>
      <c r="T155" s="410"/>
      <c r="U155" s="410">
        <v>540000</v>
      </c>
      <c r="V155" s="410"/>
      <c r="W155" s="410"/>
      <c r="X155" s="410"/>
      <c r="Y155" s="410"/>
      <c r="Z155" s="410"/>
      <c r="AA155" s="410"/>
      <c r="AB155" s="410"/>
      <c r="AC155" s="410"/>
      <c r="AD155" s="410"/>
      <c r="AE155" s="55" t="s">
        <v>1998</v>
      </c>
      <c r="AF155" s="443"/>
      <c r="AG155" s="55" t="s">
        <v>1999</v>
      </c>
      <c r="AH155" s="61" t="s">
        <v>1069</v>
      </c>
      <c r="AI155" s="437">
        <f>(18656+32225)*0.15</f>
        <v>7632.15</v>
      </c>
      <c r="AJ155" s="437">
        <v>540000</v>
      </c>
      <c r="AK155" s="442">
        <v>1</v>
      </c>
      <c r="AL155" s="61"/>
      <c r="AM155" s="61"/>
      <c r="AN155" s="61"/>
      <c r="AO155" s="61"/>
      <c r="AP155" s="61" t="s">
        <v>398</v>
      </c>
      <c r="AQ155" s="61" t="s">
        <v>398</v>
      </c>
      <c r="AR155" s="61" t="s">
        <v>398</v>
      </c>
      <c r="AS155" s="61" t="s">
        <v>398</v>
      </c>
      <c r="AT155" s="61"/>
      <c r="AU155" s="61"/>
      <c r="AV155" s="61"/>
      <c r="AW155" s="61"/>
      <c r="AX155" s="55" t="s">
        <v>1887</v>
      </c>
      <c r="AY155" s="61"/>
    </row>
    <row r="156" spans="1:51" ht="165" x14ac:dyDescent="0.25">
      <c r="A156" s="12"/>
      <c r="B156" s="12"/>
      <c r="C156" s="12"/>
      <c r="D156" s="12"/>
      <c r="E156" s="12"/>
      <c r="F156" s="12"/>
      <c r="G156" s="12"/>
      <c r="H156" s="12"/>
      <c r="I156" s="12"/>
      <c r="J156" s="12"/>
      <c r="K156" s="12"/>
      <c r="L156" s="454"/>
      <c r="M156" s="12"/>
      <c r="N156" s="61"/>
      <c r="O156" s="61"/>
      <c r="P156" s="11"/>
      <c r="Q156" s="410"/>
      <c r="R156" s="410"/>
      <c r="S156" s="410"/>
      <c r="T156" s="410"/>
      <c r="U156" s="410">
        <v>300000</v>
      </c>
      <c r="V156" s="410"/>
      <c r="W156" s="410"/>
      <c r="X156" s="410"/>
      <c r="Y156" s="410"/>
      <c r="Z156" s="410"/>
      <c r="AA156" s="410"/>
      <c r="AB156" s="410"/>
      <c r="AC156" s="410"/>
      <c r="AD156" s="410"/>
      <c r="AE156" s="55" t="s">
        <v>2000</v>
      </c>
      <c r="AF156" s="443"/>
      <c r="AG156" s="55" t="s">
        <v>2001</v>
      </c>
      <c r="AH156" s="61" t="s">
        <v>2002</v>
      </c>
      <c r="AI156" s="437">
        <f>(36205+47525)*0.15</f>
        <v>12559.5</v>
      </c>
      <c r="AJ156" s="437">
        <v>300000</v>
      </c>
      <c r="AK156" s="442">
        <v>1</v>
      </c>
      <c r="AL156" s="61"/>
      <c r="AM156" s="61"/>
      <c r="AN156" s="61"/>
      <c r="AO156" s="61"/>
      <c r="AP156" s="61" t="s">
        <v>398</v>
      </c>
      <c r="AQ156" s="61" t="s">
        <v>398</v>
      </c>
      <c r="AR156" s="61" t="s">
        <v>398</v>
      </c>
      <c r="AS156" s="61" t="s">
        <v>398</v>
      </c>
      <c r="AT156" s="61" t="s">
        <v>398</v>
      </c>
      <c r="AU156" s="61"/>
      <c r="AV156" s="61"/>
      <c r="AW156" s="61"/>
      <c r="AX156" s="55" t="s">
        <v>1887</v>
      </c>
      <c r="AY156" s="61"/>
    </row>
    <row r="157" spans="1:51" ht="120" x14ac:dyDescent="0.25">
      <c r="A157" s="12"/>
      <c r="B157" s="12"/>
      <c r="C157" s="12"/>
      <c r="D157" s="12"/>
      <c r="E157" s="12"/>
      <c r="F157" s="12"/>
      <c r="G157" s="12"/>
      <c r="H157" s="12"/>
      <c r="I157" s="12"/>
      <c r="J157" s="12"/>
      <c r="K157" s="12"/>
      <c r="L157" s="454"/>
      <c r="M157" s="12"/>
      <c r="N157" s="61"/>
      <c r="O157" s="61"/>
      <c r="P157" s="11"/>
      <c r="Q157" s="410"/>
      <c r="R157" s="410"/>
      <c r="S157" s="410"/>
      <c r="T157" s="410"/>
      <c r="U157" s="410">
        <v>250000</v>
      </c>
      <c r="V157" s="410"/>
      <c r="W157" s="410"/>
      <c r="X157" s="410"/>
      <c r="Y157" s="410"/>
      <c r="Z157" s="410"/>
      <c r="AA157" s="410"/>
      <c r="AB157" s="410"/>
      <c r="AC157" s="410"/>
      <c r="AD157" s="410"/>
      <c r="AE157" s="55" t="s">
        <v>2003</v>
      </c>
      <c r="AF157" s="443"/>
      <c r="AG157" s="55" t="s">
        <v>2004</v>
      </c>
      <c r="AH157" s="61" t="s">
        <v>1125</v>
      </c>
      <c r="AI157" s="437">
        <f>35059*0.2</f>
        <v>7011.8</v>
      </c>
      <c r="AJ157" s="437">
        <v>250000</v>
      </c>
      <c r="AK157" s="442">
        <v>1</v>
      </c>
      <c r="AL157" s="61"/>
      <c r="AM157" s="61"/>
      <c r="AN157" s="61"/>
      <c r="AO157" s="61"/>
      <c r="AP157" s="61" t="s">
        <v>398</v>
      </c>
      <c r="AQ157" s="61" t="s">
        <v>398</v>
      </c>
      <c r="AR157" s="61" t="s">
        <v>398</v>
      </c>
      <c r="AS157" s="61" t="s">
        <v>398</v>
      </c>
      <c r="AT157" s="61" t="s">
        <v>398</v>
      </c>
      <c r="AU157" s="61"/>
      <c r="AV157" s="61"/>
      <c r="AW157" s="61"/>
      <c r="AX157" s="55" t="s">
        <v>1887</v>
      </c>
      <c r="AY157" s="61"/>
    </row>
    <row r="158" spans="1:51" ht="105" x14ac:dyDescent="0.25">
      <c r="A158" s="12"/>
      <c r="B158" s="12"/>
      <c r="C158" s="12"/>
      <c r="D158" s="12"/>
      <c r="E158" s="12"/>
      <c r="F158" s="12"/>
      <c r="G158" s="12"/>
      <c r="H158" s="12"/>
      <c r="I158" s="12"/>
      <c r="J158" s="12"/>
      <c r="K158" s="12"/>
      <c r="L158" s="454"/>
      <c r="M158" s="12"/>
      <c r="N158" s="61"/>
      <c r="O158" s="61"/>
      <c r="P158" s="11"/>
      <c r="Q158" s="410"/>
      <c r="R158" s="410"/>
      <c r="S158" s="410"/>
      <c r="T158" s="410"/>
      <c r="U158" s="410">
        <v>150000</v>
      </c>
      <c r="V158" s="410"/>
      <c r="W158" s="410"/>
      <c r="X158" s="410"/>
      <c r="Y158" s="410"/>
      <c r="Z158" s="410"/>
      <c r="AA158" s="410"/>
      <c r="AB158" s="410"/>
      <c r="AC158" s="410"/>
      <c r="AD158" s="410"/>
      <c r="AE158" s="55" t="s">
        <v>2005</v>
      </c>
      <c r="AF158" s="443"/>
      <c r="AG158" s="55" t="s">
        <v>2006</v>
      </c>
      <c r="AH158" s="61" t="s">
        <v>1069</v>
      </c>
      <c r="AI158" s="437">
        <f>16189*0.1</f>
        <v>1618.9</v>
      </c>
      <c r="AJ158" s="437">
        <v>150000</v>
      </c>
      <c r="AK158" s="442">
        <v>1</v>
      </c>
      <c r="AL158" s="61"/>
      <c r="AM158" s="61"/>
      <c r="AN158" s="61"/>
      <c r="AO158" s="61"/>
      <c r="AP158" s="61" t="s">
        <v>398</v>
      </c>
      <c r="AQ158" s="61" t="s">
        <v>398</v>
      </c>
      <c r="AR158" s="61" t="s">
        <v>398</v>
      </c>
      <c r="AS158" s="61" t="s">
        <v>398</v>
      </c>
      <c r="AT158" s="61" t="s">
        <v>398</v>
      </c>
      <c r="AU158" s="61"/>
      <c r="AV158" s="61"/>
      <c r="AW158" s="61"/>
      <c r="AX158" s="55" t="s">
        <v>1887</v>
      </c>
      <c r="AY158" s="61"/>
    </row>
    <row r="159" spans="1:51" ht="135" x14ac:dyDescent="0.25">
      <c r="A159" s="12"/>
      <c r="B159" s="12"/>
      <c r="C159" s="12"/>
      <c r="D159" s="12"/>
      <c r="E159" s="12"/>
      <c r="F159" s="12"/>
      <c r="G159" s="12"/>
      <c r="H159" s="12"/>
      <c r="I159" s="12"/>
      <c r="J159" s="12"/>
      <c r="K159" s="12"/>
      <c r="L159" s="454"/>
      <c r="M159" s="12"/>
      <c r="N159" s="61"/>
      <c r="O159" s="61"/>
      <c r="P159" s="11"/>
      <c r="Q159" s="410"/>
      <c r="R159" s="410"/>
      <c r="S159" s="410"/>
      <c r="T159" s="410"/>
      <c r="U159" s="410">
        <v>80000</v>
      </c>
      <c r="V159" s="410"/>
      <c r="W159" s="410"/>
      <c r="X159" s="410"/>
      <c r="Y159" s="410"/>
      <c r="Z159" s="410"/>
      <c r="AA159" s="410"/>
      <c r="AB159" s="410"/>
      <c r="AC159" s="410"/>
      <c r="AD159" s="410"/>
      <c r="AE159" s="55" t="s">
        <v>2007</v>
      </c>
      <c r="AF159" s="443"/>
      <c r="AG159" s="55" t="s">
        <v>1924</v>
      </c>
      <c r="AH159" s="61" t="s">
        <v>1069</v>
      </c>
      <c r="AI159" s="437">
        <f>18656*0.2</f>
        <v>3731.2000000000003</v>
      </c>
      <c r="AJ159" s="437">
        <v>80000</v>
      </c>
      <c r="AK159" s="442">
        <v>1</v>
      </c>
      <c r="AL159" s="61"/>
      <c r="AM159" s="61"/>
      <c r="AN159" s="61"/>
      <c r="AO159" s="61"/>
      <c r="AP159" s="61" t="s">
        <v>398</v>
      </c>
      <c r="AQ159" s="61" t="s">
        <v>398</v>
      </c>
      <c r="AR159" s="61" t="s">
        <v>398</v>
      </c>
      <c r="AS159" s="61" t="s">
        <v>398</v>
      </c>
      <c r="AT159" s="61" t="s">
        <v>398</v>
      </c>
      <c r="AU159" s="61"/>
      <c r="AV159" s="61"/>
      <c r="AW159" s="61"/>
      <c r="AX159" s="55" t="s">
        <v>1887</v>
      </c>
      <c r="AY159" s="61"/>
    </row>
    <row r="160" spans="1:51" ht="135" x14ac:dyDescent="0.25">
      <c r="A160" s="12"/>
      <c r="B160" s="12"/>
      <c r="C160" s="12"/>
      <c r="D160" s="12"/>
      <c r="E160" s="12"/>
      <c r="F160" s="12"/>
      <c r="G160" s="12"/>
      <c r="H160" s="12"/>
      <c r="I160" s="12"/>
      <c r="J160" s="12"/>
      <c r="K160" s="12"/>
      <c r="L160" s="454"/>
      <c r="M160" s="12"/>
      <c r="N160" s="61"/>
      <c r="O160" s="61"/>
      <c r="P160" s="11"/>
      <c r="Q160" s="410"/>
      <c r="R160" s="410"/>
      <c r="S160" s="410"/>
      <c r="T160" s="410"/>
      <c r="U160" s="410">
        <v>200000</v>
      </c>
      <c r="V160" s="410"/>
      <c r="W160" s="410"/>
      <c r="X160" s="410"/>
      <c r="Y160" s="410"/>
      <c r="Z160" s="410"/>
      <c r="AA160" s="410"/>
      <c r="AB160" s="410"/>
      <c r="AC160" s="410"/>
      <c r="AD160" s="410"/>
      <c r="AE160" s="55" t="s">
        <v>2008</v>
      </c>
      <c r="AF160" s="443"/>
      <c r="AG160" s="55" t="s">
        <v>2009</v>
      </c>
      <c r="AH160" s="61" t="s">
        <v>530</v>
      </c>
      <c r="AI160" s="437">
        <f>37522*0.2</f>
        <v>7504.4000000000005</v>
      </c>
      <c r="AJ160" s="437">
        <v>200000</v>
      </c>
      <c r="AK160" s="442">
        <v>1</v>
      </c>
      <c r="AL160" s="61"/>
      <c r="AM160" s="61"/>
      <c r="AN160" s="61"/>
      <c r="AO160" s="61"/>
      <c r="AP160" s="61" t="s">
        <v>398</v>
      </c>
      <c r="AQ160" s="61" t="s">
        <v>398</v>
      </c>
      <c r="AR160" s="61" t="s">
        <v>398</v>
      </c>
      <c r="AS160" s="61" t="s">
        <v>398</v>
      </c>
      <c r="AT160" s="61" t="s">
        <v>398</v>
      </c>
      <c r="AU160" s="61"/>
      <c r="AV160" s="61"/>
      <c r="AW160" s="61"/>
      <c r="AX160" s="55" t="s">
        <v>1887</v>
      </c>
      <c r="AY160" s="61"/>
    </row>
    <row r="161" spans="1:51" ht="255" x14ac:dyDescent="0.25">
      <c r="A161" s="12"/>
      <c r="B161" s="12"/>
      <c r="C161" s="12"/>
      <c r="D161" s="12"/>
      <c r="E161" s="12"/>
      <c r="F161" s="12"/>
      <c r="G161" s="12"/>
      <c r="H161" s="12"/>
      <c r="I161" s="12"/>
      <c r="J161" s="12"/>
      <c r="K161" s="12"/>
      <c r="L161" s="454"/>
      <c r="M161" s="12"/>
      <c r="N161" s="61"/>
      <c r="O161" s="61"/>
      <c r="P161" s="11"/>
      <c r="Q161" s="410">
        <v>318352.5</v>
      </c>
      <c r="R161" s="410"/>
      <c r="S161" s="410"/>
      <c r="T161" s="410"/>
      <c r="U161" s="410"/>
      <c r="V161" s="410"/>
      <c r="W161" s="410"/>
      <c r="X161" s="410"/>
      <c r="Y161" s="410"/>
      <c r="Z161" s="410"/>
      <c r="AA161" s="410"/>
      <c r="AB161" s="410"/>
      <c r="AC161" s="410"/>
      <c r="AD161" s="410"/>
      <c r="AE161" s="55" t="s">
        <v>2010</v>
      </c>
      <c r="AF161" s="443"/>
      <c r="AG161" s="55" t="s">
        <v>2011</v>
      </c>
      <c r="AH161" s="61" t="s">
        <v>1069</v>
      </c>
      <c r="AI161" s="437">
        <v>385936</v>
      </c>
      <c r="AJ161" s="437">
        <v>318352.5</v>
      </c>
      <c r="AK161" s="442">
        <v>0.5</v>
      </c>
      <c r="AL161" s="61" t="s">
        <v>398</v>
      </c>
      <c r="AM161" s="61" t="s">
        <v>398</v>
      </c>
      <c r="AN161" s="61" t="s">
        <v>398</v>
      </c>
      <c r="AO161" s="61"/>
      <c r="AP161" s="61"/>
      <c r="AQ161" s="61"/>
      <c r="AR161" s="61"/>
      <c r="AS161" s="61"/>
      <c r="AT161" s="61"/>
      <c r="AU161" s="61"/>
      <c r="AV161" s="61"/>
      <c r="AW161" s="61"/>
      <c r="AX161" s="55" t="s">
        <v>1792</v>
      </c>
      <c r="AY161" s="61"/>
    </row>
    <row r="162" spans="1:51" x14ac:dyDescent="0.25">
      <c r="A162" s="12"/>
      <c r="B162" s="12"/>
      <c r="C162" s="12"/>
      <c r="D162" s="12"/>
      <c r="E162" s="12"/>
      <c r="F162" s="12"/>
      <c r="G162" s="12"/>
      <c r="H162" s="12"/>
      <c r="I162" s="12"/>
      <c r="J162" s="12"/>
      <c r="K162" s="12"/>
      <c r="L162" s="454"/>
      <c r="M162" s="12"/>
      <c r="N162" s="61"/>
      <c r="O162" s="61"/>
      <c r="P162" s="11"/>
      <c r="Q162" s="61"/>
      <c r="R162" s="61"/>
      <c r="S162" s="61"/>
      <c r="T162" s="61"/>
      <c r="U162" s="61"/>
      <c r="V162" s="61"/>
      <c r="W162" s="61"/>
      <c r="X162" s="61"/>
      <c r="Y162" s="61"/>
      <c r="Z162" s="61"/>
      <c r="AA162" s="61"/>
      <c r="AB162" s="61"/>
      <c r="AC162" s="61"/>
      <c r="AD162" s="61"/>
      <c r="AE162" s="61"/>
      <c r="AF162" s="443"/>
      <c r="AG162" s="61"/>
      <c r="AH162" s="61"/>
      <c r="AI162" s="61"/>
      <c r="AJ162" s="61"/>
      <c r="AK162" s="444"/>
      <c r="AL162" s="61"/>
      <c r="AM162" s="61"/>
      <c r="AN162" s="61"/>
      <c r="AO162" s="61"/>
      <c r="AP162" s="61"/>
      <c r="AQ162" s="61"/>
      <c r="AR162" s="61"/>
      <c r="AS162" s="61"/>
      <c r="AT162" s="61"/>
      <c r="AU162" s="61"/>
      <c r="AV162" s="61"/>
      <c r="AW162" s="61"/>
      <c r="AX162" s="61"/>
      <c r="AY162" s="61"/>
    </row>
    <row r="163" spans="1:51" ht="210" x14ac:dyDescent="0.25">
      <c r="A163" s="424" t="s">
        <v>362</v>
      </c>
      <c r="B163" s="424" t="s">
        <v>1702</v>
      </c>
      <c r="C163" s="424" t="s">
        <v>2012</v>
      </c>
      <c r="D163" s="424" t="s">
        <v>2013</v>
      </c>
      <c r="E163" s="424">
        <v>27000</v>
      </c>
      <c r="F163" s="424" t="s">
        <v>2014</v>
      </c>
      <c r="G163" s="424" t="s">
        <v>2015</v>
      </c>
      <c r="H163" s="425" t="s">
        <v>2016</v>
      </c>
      <c r="I163" s="425" t="s">
        <v>2017</v>
      </c>
      <c r="J163" s="425">
        <v>0</v>
      </c>
      <c r="K163" s="425" t="s">
        <v>1686</v>
      </c>
      <c r="L163" s="471">
        <v>3</v>
      </c>
      <c r="M163" s="425">
        <v>1</v>
      </c>
      <c r="N163" s="425" t="s">
        <v>2017</v>
      </c>
      <c r="O163" s="427">
        <v>1</v>
      </c>
      <c r="P163" s="428">
        <f>Q163+R163+S163+T163+U163+V163+W163+X163+Y163+Z163+AA163+AB163+AC163+AD163</f>
        <v>3530855.9659999995</v>
      </c>
      <c r="Q163" s="428">
        <f t="shared" ref="Q163:AK163" si="28">SUM(Q164:Q168)</f>
        <v>0</v>
      </c>
      <c r="R163" s="428">
        <f t="shared" si="28"/>
        <v>0</v>
      </c>
      <c r="S163" s="428">
        <f t="shared" si="28"/>
        <v>0</v>
      </c>
      <c r="T163" s="428">
        <f t="shared" si="28"/>
        <v>0</v>
      </c>
      <c r="U163" s="428">
        <f t="shared" si="28"/>
        <v>1180743.7219999998</v>
      </c>
      <c r="V163" s="428">
        <f t="shared" si="28"/>
        <v>1203126.6549999998</v>
      </c>
      <c r="W163" s="428">
        <f t="shared" si="28"/>
        <v>0</v>
      </c>
      <c r="X163" s="428">
        <f t="shared" si="28"/>
        <v>1146985.5890000002</v>
      </c>
      <c r="Y163" s="428">
        <f t="shared" si="28"/>
        <v>0</v>
      </c>
      <c r="Z163" s="428">
        <f t="shared" si="28"/>
        <v>0</v>
      </c>
      <c r="AA163" s="428">
        <f t="shared" si="28"/>
        <v>0</v>
      </c>
      <c r="AB163" s="428">
        <f t="shared" si="28"/>
        <v>0</v>
      </c>
      <c r="AC163" s="428">
        <f t="shared" si="28"/>
        <v>0</v>
      </c>
      <c r="AD163" s="428">
        <f t="shared" si="28"/>
        <v>0</v>
      </c>
      <c r="AE163" s="427">
        <f t="shared" si="28"/>
        <v>0</v>
      </c>
      <c r="AF163" s="429">
        <f t="shared" si="28"/>
        <v>6043003250439</v>
      </c>
      <c r="AG163" s="427">
        <f t="shared" si="28"/>
        <v>0</v>
      </c>
      <c r="AH163" s="427">
        <f t="shared" si="28"/>
        <v>0</v>
      </c>
      <c r="AI163" s="428">
        <f t="shared" si="28"/>
        <v>74783</v>
      </c>
      <c r="AJ163" s="428">
        <f t="shared" si="28"/>
        <v>3530855.966</v>
      </c>
      <c r="AK163" s="432">
        <f t="shared" si="28"/>
        <v>2.2599999999999998</v>
      </c>
      <c r="AL163" s="427"/>
      <c r="AM163" s="427"/>
      <c r="AN163" s="427"/>
      <c r="AO163" s="427"/>
      <c r="AP163" s="427"/>
      <c r="AQ163" s="427"/>
      <c r="AR163" s="427"/>
      <c r="AS163" s="427"/>
      <c r="AT163" s="427"/>
      <c r="AU163" s="427"/>
      <c r="AV163" s="427"/>
      <c r="AW163" s="427"/>
      <c r="AX163" s="427"/>
      <c r="AY163" s="427"/>
    </row>
    <row r="164" spans="1:51" ht="240" x14ac:dyDescent="0.25">
      <c r="A164" s="12"/>
      <c r="B164" s="12"/>
      <c r="C164" s="12"/>
      <c r="D164" s="12"/>
      <c r="E164" s="12"/>
      <c r="F164" s="48"/>
      <c r="G164" s="48"/>
      <c r="H164" s="48"/>
      <c r="I164" s="48"/>
      <c r="J164" s="48"/>
      <c r="K164" s="12"/>
      <c r="L164" s="476"/>
      <c r="M164" s="12"/>
      <c r="N164" s="61"/>
      <c r="O164" s="61"/>
      <c r="P164" s="11"/>
      <c r="Q164" s="410"/>
      <c r="R164" s="410"/>
      <c r="S164" s="410"/>
      <c r="T164" s="410"/>
      <c r="U164" s="410"/>
      <c r="V164" s="410">
        <f t="shared" ref="V164:V165" si="29">AJ164</f>
        <v>825808.31499999994</v>
      </c>
      <c r="W164" s="410"/>
      <c r="X164" s="410"/>
      <c r="Y164" s="410"/>
      <c r="Z164" s="410"/>
      <c r="AA164" s="410"/>
      <c r="AB164" s="410"/>
      <c r="AC164" s="410"/>
      <c r="AD164" s="410"/>
      <c r="AE164" s="55" t="s">
        <v>2018</v>
      </c>
      <c r="AF164" s="443">
        <v>2013000030068</v>
      </c>
      <c r="AG164" s="61" t="s">
        <v>2019</v>
      </c>
      <c r="AH164" s="61" t="s">
        <v>2020</v>
      </c>
      <c r="AI164" s="410">
        <v>32000</v>
      </c>
      <c r="AJ164" s="410">
        <v>825808.31499999994</v>
      </c>
      <c r="AK164" s="442">
        <v>0.15</v>
      </c>
      <c r="AL164" s="61" t="s">
        <v>398</v>
      </c>
      <c r="AM164" s="61" t="s">
        <v>398</v>
      </c>
      <c r="AN164" s="61" t="s">
        <v>398</v>
      </c>
      <c r="AO164" s="61" t="s">
        <v>398</v>
      </c>
      <c r="AP164" s="61" t="s">
        <v>398</v>
      </c>
      <c r="AQ164" s="61"/>
      <c r="AR164" s="61"/>
      <c r="AS164" s="61"/>
      <c r="AT164" s="61"/>
      <c r="AU164" s="61"/>
      <c r="AV164" s="61"/>
      <c r="AW164" s="61"/>
      <c r="AX164" s="55" t="s">
        <v>2021</v>
      </c>
      <c r="AY164" s="61"/>
    </row>
    <row r="165" spans="1:51" ht="45" x14ac:dyDescent="0.25">
      <c r="A165" s="12"/>
      <c r="B165" s="12"/>
      <c r="C165" s="12"/>
      <c r="D165" s="12"/>
      <c r="E165" s="12"/>
      <c r="F165" s="48"/>
      <c r="G165" s="48"/>
      <c r="H165" s="48"/>
      <c r="I165" s="48"/>
      <c r="J165" s="48"/>
      <c r="K165" s="12"/>
      <c r="L165" s="476"/>
      <c r="M165" s="12"/>
      <c r="N165" s="61"/>
      <c r="O165" s="61"/>
      <c r="P165" s="11"/>
      <c r="Q165" s="410"/>
      <c r="R165" s="410"/>
      <c r="S165" s="410"/>
      <c r="T165" s="410"/>
      <c r="U165" s="410"/>
      <c r="V165" s="410">
        <f t="shared" si="29"/>
        <v>377318.33999999997</v>
      </c>
      <c r="W165" s="410"/>
      <c r="X165" s="410"/>
      <c r="Y165" s="410"/>
      <c r="Z165" s="410"/>
      <c r="AA165" s="410"/>
      <c r="AB165" s="410"/>
      <c r="AC165" s="410"/>
      <c r="AD165" s="410"/>
      <c r="AE165" s="55" t="s">
        <v>2022</v>
      </c>
      <c r="AF165" s="443">
        <v>2013000030062</v>
      </c>
      <c r="AG165" s="61" t="s">
        <v>2023</v>
      </c>
      <c r="AH165" s="61" t="s">
        <v>2020</v>
      </c>
      <c r="AI165" s="410">
        <v>20316</v>
      </c>
      <c r="AJ165" s="410">
        <v>377318.33999999997</v>
      </c>
      <c r="AK165" s="442">
        <v>0.11</v>
      </c>
      <c r="AL165" s="61" t="s">
        <v>398</v>
      </c>
      <c r="AM165" s="61" t="s">
        <v>398</v>
      </c>
      <c r="AN165" s="61"/>
      <c r="AO165" s="61"/>
      <c r="AP165" s="61"/>
      <c r="AQ165" s="61"/>
      <c r="AR165" s="61"/>
      <c r="AS165" s="61"/>
      <c r="AT165" s="61"/>
      <c r="AU165" s="61"/>
      <c r="AV165" s="61"/>
      <c r="AW165" s="61"/>
      <c r="AX165" s="55" t="s">
        <v>2021</v>
      </c>
      <c r="AY165" s="61"/>
    </row>
    <row r="166" spans="1:51" ht="150" x14ac:dyDescent="0.25">
      <c r="A166" s="12"/>
      <c r="B166" s="12"/>
      <c r="C166" s="12"/>
      <c r="D166" s="12"/>
      <c r="E166" s="12"/>
      <c r="F166" s="48"/>
      <c r="G166" s="48"/>
      <c r="H166" s="48"/>
      <c r="I166" s="48"/>
      <c r="J166" s="48"/>
      <c r="K166" s="12"/>
      <c r="L166" s="476"/>
      <c r="M166" s="12"/>
      <c r="N166" s="61"/>
      <c r="O166" s="61"/>
      <c r="P166" s="11"/>
      <c r="Q166" s="410"/>
      <c r="R166" s="410"/>
      <c r="S166" s="410"/>
      <c r="T166" s="410"/>
      <c r="U166" s="410">
        <v>497743.72199999995</v>
      </c>
      <c r="V166" s="410"/>
      <c r="W166" s="477"/>
      <c r="X166" s="410">
        <v>530000</v>
      </c>
      <c r="Y166" s="410"/>
      <c r="Z166" s="410"/>
      <c r="AA166" s="410"/>
      <c r="AB166" s="410"/>
      <c r="AC166" s="410"/>
      <c r="AD166" s="410"/>
      <c r="AE166" s="55" t="s">
        <v>2024</v>
      </c>
      <c r="AF166" s="443">
        <v>2017003190309</v>
      </c>
      <c r="AG166" s="61" t="s">
        <v>2025</v>
      </c>
      <c r="AH166" s="61" t="s">
        <v>2020</v>
      </c>
      <c r="AI166" s="477">
        <v>850</v>
      </c>
      <c r="AJ166" s="410">
        <v>1027743.722</v>
      </c>
      <c r="AK166" s="442">
        <v>1</v>
      </c>
      <c r="AL166" s="61"/>
      <c r="AM166" s="61" t="s">
        <v>398</v>
      </c>
      <c r="AN166" s="61" t="s">
        <v>398</v>
      </c>
      <c r="AO166" s="61" t="s">
        <v>398</v>
      </c>
      <c r="AP166" s="61" t="s">
        <v>398</v>
      </c>
      <c r="AQ166" s="61" t="s">
        <v>398</v>
      </c>
      <c r="AR166" s="61" t="s">
        <v>398</v>
      </c>
      <c r="AS166" s="61" t="s">
        <v>398</v>
      </c>
      <c r="AT166" s="61" t="s">
        <v>398</v>
      </c>
      <c r="AU166" s="61"/>
      <c r="AV166" s="61"/>
      <c r="AW166" s="61"/>
      <c r="AX166" s="55" t="s">
        <v>2021</v>
      </c>
      <c r="AY166" s="61"/>
    </row>
    <row r="167" spans="1:51" ht="300" x14ac:dyDescent="0.25">
      <c r="A167" s="12"/>
      <c r="B167" s="12"/>
      <c r="C167" s="12"/>
      <c r="D167" s="12"/>
      <c r="E167" s="12"/>
      <c r="F167" s="48"/>
      <c r="G167" s="48"/>
      <c r="H167" s="48"/>
      <c r="I167" s="48"/>
      <c r="J167" s="48"/>
      <c r="K167" s="12"/>
      <c r="L167" s="476"/>
      <c r="M167" s="12"/>
      <c r="N167" s="61"/>
      <c r="O167" s="61"/>
      <c r="P167" s="11"/>
      <c r="Q167" s="410"/>
      <c r="R167" s="410"/>
      <c r="S167" s="410"/>
      <c r="T167" s="410"/>
      <c r="U167" s="410">
        <v>682999.99999999988</v>
      </c>
      <c r="V167" s="410"/>
      <c r="W167" s="410"/>
      <c r="X167" s="410">
        <v>616985.58900000004</v>
      </c>
      <c r="Y167" s="410"/>
      <c r="Z167" s="410"/>
      <c r="AA167" s="410"/>
      <c r="AB167" s="410"/>
      <c r="AC167" s="410"/>
      <c r="AD167" s="410"/>
      <c r="AE167" s="55" t="s">
        <v>2026</v>
      </c>
      <c r="AF167" s="443"/>
      <c r="AG167" s="61" t="s">
        <v>2025</v>
      </c>
      <c r="AH167" s="61" t="s">
        <v>2020</v>
      </c>
      <c r="AI167" s="410">
        <v>21617</v>
      </c>
      <c r="AJ167" s="410">
        <v>1299985.5889999999</v>
      </c>
      <c r="AK167" s="442">
        <v>1</v>
      </c>
      <c r="AL167" s="61"/>
      <c r="AM167" s="61" t="s">
        <v>398</v>
      </c>
      <c r="AN167" s="61" t="s">
        <v>398</v>
      </c>
      <c r="AO167" s="61" t="s">
        <v>398</v>
      </c>
      <c r="AP167" s="61" t="s">
        <v>398</v>
      </c>
      <c r="AQ167" s="61" t="s">
        <v>398</v>
      </c>
      <c r="AR167" s="61" t="s">
        <v>398</v>
      </c>
      <c r="AS167" s="61" t="s">
        <v>398</v>
      </c>
      <c r="AT167" s="61"/>
      <c r="AU167" s="61"/>
      <c r="AV167" s="61"/>
      <c r="AW167" s="61"/>
      <c r="AX167" s="55" t="s">
        <v>2021</v>
      </c>
      <c r="AY167" s="61"/>
    </row>
    <row r="168" spans="1:51" x14ac:dyDescent="0.25">
      <c r="A168" s="12"/>
      <c r="B168" s="12"/>
      <c r="C168" s="12"/>
      <c r="D168" s="12"/>
      <c r="E168" s="12"/>
      <c r="F168" s="48"/>
      <c r="G168" s="48"/>
      <c r="H168" s="48"/>
      <c r="I168" s="48"/>
      <c r="J168" s="48"/>
      <c r="K168" s="12"/>
      <c r="L168" s="476"/>
      <c r="M168" s="12"/>
      <c r="N168" s="61"/>
      <c r="O168" s="61"/>
      <c r="P168" s="11"/>
      <c r="Q168" s="61"/>
      <c r="R168" s="61"/>
      <c r="S168" s="61"/>
      <c r="T168" s="61"/>
      <c r="U168" s="61"/>
      <c r="V168" s="61"/>
      <c r="W168" s="61"/>
      <c r="X168" s="61"/>
      <c r="Y168" s="61"/>
      <c r="Z168" s="61"/>
      <c r="AA168" s="61"/>
      <c r="AB168" s="61"/>
      <c r="AC168" s="61"/>
      <c r="AD168" s="61"/>
      <c r="AE168" s="61"/>
      <c r="AF168" s="443"/>
      <c r="AG168" s="61"/>
      <c r="AH168" s="61"/>
      <c r="AI168" s="61"/>
      <c r="AJ168" s="61"/>
      <c r="AK168" s="444"/>
      <c r="AL168" s="61"/>
      <c r="AM168" s="61"/>
      <c r="AN168" s="61"/>
      <c r="AO168" s="61"/>
      <c r="AP168" s="61"/>
      <c r="AQ168" s="61"/>
      <c r="AR168" s="61"/>
      <c r="AS168" s="61"/>
      <c r="AT168" s="61"/>
      <c r="AU168" s="61"/>
      <c r="AV168" s="61"/>
      <c r="AW168" s="61"/>
      <c r="AX168" s="61"/>
      <c r="AY168" s="61"/>
    </row>
    <row r="169" spans="1:51" ht="210" x14ac:dyDescent="0.25">
      <c r="A169" s="424" t="s">
        <v>362</v>
      </c>
      <c r="B169" s="424" t="s">
        <v>1702</v>
      </c>
      <c r="C169" s="424" t="s">
        <v>2027</v>
      </c>
      <c r="D169" s="424" t="s">
        <v>2028</v>
      </c>
      <c r="E169" s="424">
        <v>20</v>
      </c>
      <c r="F169" s="455" t="s">
        <v>2029</v>
      </c>
      <c r="G169" s="483" t="s">
        <v>2030</v>
      </c>
      <c r="H169" s="484" t="s">
        <v>2031</v>
      </c>
      <c r="I169" s="484" t="s">
        <v>2032</v>
      </c>
      <c r="J169" s="484">
        <v>0</v>
      </c>
      <c r="K169" s="425" t="s">
        <v>1686</v>
      </c>
      <c r="L169" s="485">
        <v>4</v>
      </c>
      <c r="M169" s="425">
        <v>2</v>
      </c>
      <c r="N169" s="484" t="s">
        <v>2032</v>
      </c>
      <c r="O169" s="427">
        <v>0</v>
      </c>
      <c r="P169" s="428">
        <f>Q169+R169+S169+T169+U169+V169+W169+X169+Y169+Z169+AA169+AB169+AC169+AD169</f>
        <v>714428.74100000004</v>
      </c>
      <c r="Q169" s="428">
        <f t="shared" ref="Q169:AK169" si="30">SUM(Q170:Q171)</f>
        <v>714428.74100000004</v>
      </c>
      <c r="R169" s="427">
        <f t="shared" si="30"/>
        <v>0</v>
      </c>
      <c r="S169" s="427">
        <f t="shared" si="30"/>
        <v>0</v>
      </c>
      <c r="T169" s="427">
        <f t="shared" si="30"/>
        <v>0</v>
      </c>
      <c r="U169" s="427">
        <f t="shared" si="30"/>
        <v>0</v>
      </c>
      <c r="V169" s="427">
        <f t="shared" si="30"/>
        <v>0</v>
      </c>
      <c r="W169" s="427">
        <f t="shared" si="30"/>
        <v>0</v>
      </c>
      <c r="X169" s="427">
        <f t="shared" si="30"/>
        <v>0</v>
      </c>
      <c r="Y169" s="427">
        <f t="shared" si="30"/>
        <v>0</v>
      </c>
      <c r="Z169" s="427">
        <f t="shared" si="30"/>
        <v>0</v>
      </c>
      <c r="AA169" s="427">
        <f t="shared" si="30"/>
        <v>0</v>
      </c>
      <c r="AB169" s="427">
        <f t="shared" si="30"/>
        <v>0</v>
      </c>
      <c r="AC169" s="427">
        <f t="shared" si="30"/>
        <v>0</v>
      </c>
      <c r="AD169" s="427">
        <f t="shared" si="30"/>
        <v>0</v>
      </c>
      <c r="AE169" s="427">
        <f t="shared" si="30"/>
        <v>0</v>
      </c>
      <c r="AF169" s="429">
        <f t="shared" si="30"/>
        <v>2017003190219</v>
      </c>
      <c r="AG169" s="427">
        <f t="shared" si="30"/>
        <v>0</v>
      </c>
      <c r="AH169" s="427">
        <f t="shared" si="30"/>
        <v>0</v>
      </c>
      <c r="AI169" s="428">
        <f t="shared" si="30"/>
        <v>130299</v>
      </c>
      <c r="AJ169" s="428">
        <f t="shared" si="30"/>
        <v>714428.74100000004</v>
      </c>
      <c r="AK169" s="432">
        <f t="shared" si="30"/>
        <v>1</v>
      </c>
      <c r="AL169" s="427"/>
      <c r="AM169" s="427"/>
      <c r="AN169" s="427"/>
      <c r="AO169" s="427"/>
      <c r="AP169" s="427"/>
      <c r="AQ169" s="427"/>
      <c r="AR169" s="427"/>
      <c r="AS169" s="427"/>
      <c r="AT169" s="427"/>
      <c r="AU169" s="427"/>
      <c r="AV169" s="427"/>
      <c r="AW169" s="427"/>
      <c r="AX169" s="427"/>
      <c r="AY169" s="427"/>
    </row>
    <row r="170" spans="1:51" ht="75" x14ac:dyDescent="0.25">
      <c r="A170" s="12"/>
      <c r="B170" s="12"/>
      <c r="C170" s="48"/>
      <c r="D170" s="48"/>
      <c r="E170" s="48"/>
      <c r="F170" s="48"/>
      <c r="G170" s="48"/>
      <c r="H170" s="48"/>
      <c r="I170" s="48"/>
      <c r="J170" s="48"/>
      <c r="K170" s="12"/>
      <c r="L170" s="476"/>
      <c r="M170" s="12"/>
      <c r="N170" s="61"/>
      <c r="O170" s="61"/>
      <c r="P170" s="11"/>
      <c r="Q170" s="410">
        <v>714428.74100000004</v>
      </c>
      <c r="R170" s="61"/>
      <c r="S170" s="61"/>
      <c r="T170" s="61"/>
      <c r="U170" s="61"/>
      <c r="V170" s="61"/>
      <c r="W170" s="61"/>
      <c r="X170" s="61"/>
      <c r="Y170" s="61"/>
      <c r="Z170" s="61"/>
      <c r="AA170" s="61"/>
      <c r="AB170" s="61"/>
      <c r="AC170" s="61"/>
      <c r="AD170" s="61"/>
      <c r="AE170" s="55" t="s">
        <v>2033</v>
      </c>
      <c r="AF170" s="443">
        <v>2017003190219</v>
      </c>
      <c r="AG170" s="55" t="s">
        <v>2034</v>
      </c>
      <c r="AH170" s="55" t="s">
        <v>2035</v>
      </c>
      <c r="AI170" s="410">
        <v>130299</v>
      </c>
      <c r="AJ170" s="410">
        <v>714428.74100000004</v>
      </c>
      <c r="AK170" s="442">
        <v>1</v>
      </c>
      <c r="AL170" s="61"/>
      <c r="AM170" s="61"/>
      <c r="AN170" s="61"/>
      <c r="AO170" s="61" t="s">
        <v>398</v>
      </c>
      <c r="AP170" s="61" t="s">
        <v>398</v>
      </c>
      <c r="AQ170" s="61" t="s">
        <v>398</v>
      </c>
      <c r="AR170" s="61" t="s">
        <v>398</v>
      </c>
      <c r="AS170" s="61"/>
      <c r="AT170" s="61"/>
      <c r="AU170" s="61"/>
      <c r="AV170" s="61"/>
      <c r="AW170" s="61"/>
      <c r="AX170" s="55" t="s">
        <v>1887</v>
      </c>
      <c r="AY170" s="61"/>
    </row>
    <row r="171" spans="1:51" x14ac:dyDescent="0.25">
      <c r="A171" s="12"/>
      <c r="B171" s="12"/>
      <c r="C171" s="48"/>
      <c r="D171" s="48"/>
      <c r="E171" s="48"/>
      <c r="F171" s="48"/>
      <c r="G171" s="48"/>
      <c r="H171" s="48"/>
      <c r="I171" s="48"/>
      <c r="J171" s="48"/>
      <c r="K171" s="12"/>
      <c r="L171" s="476"/>
      <c r="M171" s="12"/>
      <c r="N171" s="61"/>
      <c r="O171" s="61"/>
      <c r="P171" s="11"/>
      <c r="Q171" s="61"/>
      <c r="R171" s="61"/>
      <c r="S171" s="61"/>
      <c r="T171" s="61"/>
      <c r="U171" s="61"/>
      <c r="V171" s="61"/>
      <c r="W171" s="61"/>
      <c r="X171" s="61"/>
      <c r="Y171" s="61"/>
      <c r="Z171" s="61"/>
      <c r="AA171" s="61"/>
      <c r="AB171" s="61"/>
      <c r="AC171" s="61"/>
      <c r="AD171" s="61"/>
      <c r="AE171" s="61"/>
      <c r="AF171" s="443"/>
      <c r="AG171" s="61"/>
      <c r="AH171" s="61"/>
      <c r="AI171" s="61"/>
      <c r="AJ171" s="61"/>
      <c r="AK171" s="444"/>
      <c r="AL171" s="61"/>
      <c r="AM171" s="61"/>
      <c r="AN171" s="61"/>
      <c r="AO171" s="61"/>
      <c r="AP171" s="61"/>
      <c r="AQ171" s="61"/>
      <c r="AR171" s="61"/>
      <c r="AS171" s="61"/>
      <c r="AT171" s="61"/>
      <c r="AU171" s="61"/>
      <c r="AV171" s="61"/>
      <c r="AW171" s="61"/>
      <c r="AX171" s="61"/>
      <c r="AY171" s="61"/>
    </row>
    <row r="172" spans="1:51" ht="195" x14ac:dyDescent="0.25">
      <c r="A172" s="424" t="s">
        <v>362</v>
      </c>
      <c r="B172" s="424" t="s">
        <v>1702</v>
      </c>
      <c r="C172" s="455" t="s">
        <v>2036</v>
      </c>
      <c r="D172" s="455" t="s">
        <v>2037</v>
      </c>
      <c r="E172" s="455" t="s">
        <v>2038</v>
      </c>
      <c r="F172" s="424" t="s">
        <v>2039</v>
      </c>
      <c r="G172" s="455" t="s">
        <v>2040</v>
      </c>
      <c r="H172" s="425" t="s">
        <v>2041</v>
      </c>
      <c r="I172" s="425" t="s">
        <v>2042</v>
      </c>
      <c r="J172" s="425">
        <v>0</v>
      </c>
      <c r="K172" s="425" t="s">
        <v>1686</v>
      </c>
      <c r="L172" s="426">
        <v>3</v>
      </c>
      <c r="M172" s="425">
        <v>1</v>
      </c>
      <c r="N172" s="425" t="s">
        <v>2042</v>
      </c>
      <c r="O172" s="427">
        <v>1</v>
      </c>
      <c r="P172" s="428">
        <f>Q172+R172+S172+T172+U172+V172+W172+X172+Y172+Z172+AA172+AB172+AC172+AD172</f>
        <v>71756.606</v>
      </c>
      <c r="Q172" s="428">
        <f t="shared" ref="Q172:AK172" si="31">SUM(Q173:Q175)</f>
        <v>71756.606</v>
      </c>
      <c r="R172" s="427">
        <f t="shared" si="31"/>
        <v>0</v>
      </c>
      <c r="S172" s="427">
        <f t="shared" si="31"/>
        <v>0</v>
      </c>
      <c r="T172" s="427">
        <f t="shared" si="31"/>
        <v>0</v>
      </c>
      <c r="U172" s="428">
        <f t="shared" si="31"/>
        <v>0</v>
      </c>
      <c r="V172" s="428">
        <f t="shared" si="31"/>
        <v>0</v>
      </c>
      <c r="W172" s="428">
        <f t="shared" si="31"/>
        <v>0</v>
      </c>
      <c r="X172" s="428">
        <f t="shared" si="31"/>
        <v>0</v>
      </c>
      <c r="Y172" s="428">
        <f t="shared" si="31"/>
        <v>0</v>
      </c>
      <c r="Z172" s="428">
        <f t="shared" si="31"/>
        <v>0</v>
      </c>
      <c r="AA172" s="428">
        <f t="shared" si="31"/>
        <v>0</v>
      </c>
      <c r="AB172" s="428">
        <f t="shared" si="31"/>
        <v>0</v>
      </c>
      <c r="AC172" s="428">
        <f t="shared" si="31"/>
        <v>0</v>
      </c>
      <c r="AD172" s="428">
        <f t="shared" si="31"/>
        <v>0</v>
      </c>
      <c r="AE172" s="427">
        <f t="shared" si="31"/>
        <v>0</v>
      </c>
      <c r="AF172" s="429">
        <f t="shared" si="31"/>
        <v>0</v>
      </c>
      <c r="AG172" s="427">
        <f t="shared" si="31"/>
        <v>0</v>
      </c>
      <c r="AH172" s="427">
        <f t="shared" si="31"/>
        <v>0</v>
      </c>
      <c r="AI172" s="428">
        <f t="shared" si="31"/>
        <v>20642.7</v>
      </c>
      <c r="AJ172" s="428">
        <f t="shared" si="31"/>
        <v>71756.606</v>
      </c>
      <c r="AK172" s="432">
        <f t="shared" si="31"/>
        <v>1.2</v>
      </c>
      <c r="AL172" s="427"/>
      <c r="AM172" s="427"/>
      <c r="AN172" s="427"/>
      <c r="AO172" s="427"/>
      <c r="AP172" s="427"/>
      <c r="AQ172" s="427"/>
      <c r="AR172" s="427"/>
      <c r="AS172" s="427"/>
      <c r="AT172" s="427"/>
      <c r="AU172" s="427"/>
      <c r="AV172" s="427"/>
      <c r="AW172" s="427"/>
      <c r="AX172" s="427"/>
      <c r="AY172" s="427"/>
    </row>
    <row r="173" spans="1:51" ht="90" x14ac:dyDescent="0.25">
      <c r="A173" s="12"/>
      <c r="B173" s="12"/>
      <c r="C173" s="457"/>
      <c r="D173" s="457"/>
      <c r="E173" s="457"/>
      <c r="F173" s="12"/>
      <c r="G173" s="457"/>
      <c r="H173" s="12"/>
      <c r="I173" s="12"/>
      <c r="J173" s="12"/>
      <c r="K173" s="12"/>
      <c r="L173" s="40"/>
      <c r="M173" s="12"/>
      <c r="N173" s="61"/>
      <c r="O173" s="61"/>
      <c r="P173" s="11"/>
      <c r="Q173" s="11">
        <f t="shared" ref="Q173:Q174" si="32">+AJ173</f>
        <v>41000</v>
      </c>
      <c r="R173" s="61"/>
      <c r="S173" s="61"/>
      <c r="T173" s="61"/>
      <c r="U173" s="410"/>
      <c r="V173" s="410"/>
      <c r="W173" s="410"/>
      <c r="X173" s="410"/>
      <c r="Y173" s="410"/>
      <c r="Z173" s="410"/>
      <c r="AA173" s="410"/>
      <c r="AB173" s="410"/>
      <c r="AC173" s="410"/>
      <c r="AD173" s="410"/>
      <c r="AE173" s="55" t="s">
        <v>2043</v>
      </c>
      <c r="AF173" s="443"/>
      <c r="AG173" s="55" t="s">
        <v>1791</v>
      </c>
      <c r="AH173" s="61" t="s">
        <v>227</v>
      </c>
      <c r="AI173" s="410">
        <f>8886*0.2</f>
        <v>1777.2</v>
      </c>
      <c r="AJ173" s="410">
        <v>41000</v>
      </c>
      <c r="AK173" s="442">
        <v>1</v>
      </c>
      <c r="AL173" s="61" t="s">
        <v>398</v>
      </c>
      <c r="AM173" s="61" t="s">
        <v>398</v>
      </c>
      <c r="AN173" s="61" t="s">
        <v>398</v>
      </c>
      <c r="AO173" s="61"/>
      <c r="AP173" s="61"/>
      <c r="AQ173" s="61"/>
      <c r="AR173" s="61"/>
      <c r="AS173" s="61"/>
      <c r="AT173" s="61"/>
      <c r="AU173" s="61"/>
      <c r="AV173" s="61"/>
      <c r="AW173" s="61"/>
      <c r="AX173" s="55" t="s">
        <v>1792</v>
      </c>
      <c r="AY173" s="61"/>
    </row>
    <row r="174" spans="1:51" ht="90" x14ac:dyDescent="0.25">
      <c r="A174" s="12"/>
      <c r="B174" s="12"/>
      <c r="C174" s="457"/>
      <c r="D174" s="457"/>
      <c r="E174" s="457"/>
      <c r="F174" s="12"/>
      <c r="G174" s="457"/>
      <c r="H174" s="12"/>
      <c r="I174" s="12"/>
      <c r="J174" s="12"/>
      <c r="K174" s="12"/>
      <c r="L174" s="40"/>
      <c r="M174" s="12"/>
      <c r="N174" s="61"/>
      <c r="O174" s="61"/>
      <c r="P174" s="11"/>
      <c r="Q174" s="11">
        <f t="shared" si="32"/>
        <v>30756.606</v>
      </c>
      <c r="R174" s="61"/>
      <c r="S174" s="61"/>
      <c r="T174" s="61"/>
      <c r="U174" s="410"/>
      <c r="V174" s="410"/>
      <c r="W174" s="410"/>
      <c r="X174" s="410"/>
      <c r="Y174" s="410"/>
      <c r="Z174" s="410"/>
      <c r="AA174" s="410"/>
      <c r="AB174" s="410"/>
      <c r="AC174" s="410"/>
      <c r="AD174" s="410"/>
      <c r="AE174" s="55" t="s">
        <v>2044</v>
      </c>
      <c r="AF174" s="443"/>
      <c r="AG174" s="55" t="s">
        <v>2045</v>
      </c>
      <c r="AH174" s="61" t="s">
        <v>1069</v>
      </c>
      <c r="AI174" s="410">
        <f>(93545+32225)*0.15</f>
        <v>18865.5</v>
      </c>
      <c r="AJ174" s="410">
        <v>30756.606</v>
      </c>
      <c r="AK174" s="442">
        <v>0.2</v>
      </c>
      <c r="AL174" s="61" t="s">
        <v>398</v>
      </c>
      <c r="AM174" s="61" t="s">
        <v>398</v>
      </c>
      <c r="AN174" s="61" t="s">
        <v>398</v>
      </c>
      <c r="AO174" s="61"/>
      <c r="AP174" s="61"/>
      <c r="AQ174" s="61"/>
      <c r="AR174" s="61"/>
      <c r="AS174" s="61"/>
      <c r="AT174" s="61"/>
      <c r="AU174" s="61"/>
      <c r="AV174" s="61"/>
      <c r="AW174" s="61"/>
      <c r="AX174" s="55" t="s">
        <v>1792</v>
      </c>
      <c r="AY174" s="61"/>
    </row>
    <row r="175" spans="1:51" x14ac:dyDescent="0.25">
      <c r="A175" s="12"/>
      <c r="B175" s="12"/>
      <c r="C175" s="457"/>
      <c r="D175" s="457"/>
      <c r="E175" s="457"/>
      <c r="F175" s="12"/>
      <c r="G175" s="457"/>
      <c r="H175" s="12"/>
      <c r="I175" s="12"/>
      <c r="J175" s="12"/>
      <c r="K175" s="12"/>
      <c r="L175" s="40"/>
      <c r="M175" s="12"/>
      <c r="N175" s="61"/>
      <c r="O175" s="61"/>
      <c r="P175" s="11"/>
      <c r="Q175" s="61"/>
      <c r="R175" s="61"/>
      <c r="S175" s="61"/>
      <c r="T175" s="61"/>
      <c r="U175" s="410"/>
      <c r="V175" s="410"/>
      <c r="W175" s="410"/>
      <c r="X175" s="410"/>
      <c r="Y175" s="410"/>
      <c r="Z175" s="410"/>
      <c r="AA175" s="410"/>
      <c r="AB175" s="410"/>
      <c r="AC175" s="410"/>
      <c r="AD175" s="410"/>
      <c r="AE175" s="61"/>
      <c r="AF175" s="443"/>
      <c r="AG175" s="61"/>
      <c r="AH175" s="61"/>
      <c r="AI175" s="61"/>
      <c r="AJ175" s="61"/>
      <c r="AK175" s="444"/>
      <c r="AL175" s="61"/>
      <c r="AM175" s="61"/>
      <c r="AN175" s="61"/>
      <c r="AO175" s="61"/>
      <c r="AP175" s="61"/>
      <c r="AQ175" s="61"/>
      <c r="AR175" s="61"/>
      <c r="AS175" s="61"/>
      <c r="AT175" s="61"/>
      <c r="AU175" s="61"/>
      <c r="AV175" s="61"/>
      <c r="AW175" s="61"/>
      <c r="AX175" s="61"/>
      <c r="AY175" s="61"/>
    </row>
    <row r="176" spans="1:51" ht="90" x14ac:dyDescent="0.25">
      <c r="A176" s="424" t="s">
        <v>362</v>
      </c>
      <c r="B176" s="424" t="s">
        <v>1702</v>
      </c>
      <c r="C176" s="482"/>
      <c r="D176" s="482"/>
      <c r="E176" s="482"/>
      <c r="F176" s="424" t="s">
        <v>2039</v>
      </c>
      <c r="G176" s="482"/>
      <c r="H176" s="425" t="s">
        <v>2046</v>
      </c>
      <c r="I176" s="425" t="s">
        <v>2047</v>
      </c>
      <c r="J176" s="425">
        <v>0</v>
      </c>
      <c r="K176" s="425" t="s">
        <v>1686</v>
      </c>
      <c r="L176" s="467">
        <v>1</v>
      </c>
      <c r="M176" s="467">
        <v>0.33</v>
      </c>
      <c r="N176" s="425" t="s">
        <v>2047</v>
      </c>
      <c r="O176" s="467">
        <v>0</v>
      </c>
      <c r="P176" s="428">
        <f>Q176+R176+S176+T176+U176+V176+W176+X176+Y176+Z176+AA176+AB176+AC176+AD176</f>
        <v>46878.847999999998</v>
      </c>
      <c r="Q176" s="428">
        <f t="shared" ref="Q176:AK176" si="33">SUM(Q177:Q178)</f>
        <v>46878.847999999998</v>
      </c>
      <c r="R176" s="427">
        <f t="shared" si="33"/>
        <v>0</v>
      </c>
      <c r="S176" s="427">
        <f t="shared" si="33"/>
        <v>0</v>
      </c>
      <c r="T176" s="427">
        <f t="shared" si="33"/>
        <v>0</v>
      </c>
      <c r="U176" s="427">
        <f t="shared" si="33"/>
        <v>0</v>
      </c>
      <c r="V176" s="427">
        <f t="shared" si="33"/>
        <v>0</v>
      </c>
      <c r="W176" s="427">
        <f t="shared" si="33"/>
        <v>0</v>
      </c>
      <c r="X176" s="427">
        <f t="shared" si="33"/>
        <v>0</v>
      </c>
      <c r="Y176" s="427">
        <f t="shared" si="33"/>
        <v>0</v>
      </c>
      <c r="Z176" s="427">
        <f t="shared" si="33"/>
        <v>0</v>
      </c>
      <c r="AA176" s="427">
        <f t="shared" si="33"/>
        <v>0</v>
      </c>
      <c r="AB176" s="427">
        <f t="shared" si="33"/>
        <v>0</v>
      </c>
      <c r="AC176" s="427">
        <f t="shared" si="33"/>
        <v>0</v>
      </c>
      <c r="AD176" s="427">
        <f t="shared" si="33"/>
        <v>0</v>
      </c>
      <c r="AE176" s="427">
        <f t="shared" si="33"/>
        <v>0</v>
      </c>
      <c r="AF176" s="429">
        <f t="shared" si="33"/>
        <v>0</v>
      </c>
      <c r="AG176" s="427">
        <f t="shared" si="33"/>
        <v>0</v>
      </c>
      <c r="AH176" s="427">
        <f t="shared" si="33"/>
        <v>0</v>
      </c>
      <c r="AI176" s="428">
        <f t="shared" si="33"/>
        <v>1330666</v>
      </c>
      <c r="AJ176" s="428">
        <f t="shared" si="33"/>
        <v>46878.847999999998</v>
      </c>
      <c r="AK176" s="432">
        <f t="shared" si="33"/>
        <v>0.33</v>
      </c>
      <c r="AL176" s="427"/>
      <c r="AM176" s="427"/>
      <c r="AN176" s="427"/>
      <c r="AO176" s="427"/>
      <c r="AP176" s="427"/>
      <c r="AQ176" s="427"/>
      <c r="AR176" s="427"/>
      <c r="AS176" s="427"/>
      <c r="AT176" s="427"/>
      <c r="AU176" s="427"/>
      <c r="AV176" s="427"/>
      <c r="AW176" s="427"/>
      <c r="AX176" s="427"/>
      <c r="AY176" s="427"/>
    </row>
    <row r="177" spans="1:51" ht="409.5" x14ac:dyDescent="0.25">
      <c r="A177" s="12"/>
      <c r="B177" s="12"/>
      <c r="C177" s="457"/>
      <c r="D177" s="457"/>
      <c r="E177" s="457"/>
      <c r="F177" s="12"/>
      <c r="G177" s="457"/>
      <c r="H177" s="12"/>
      <c r="I177" s="12"/>
      <c r="J177" s="12"/>
      <c r="K177" s="12"/>
      <c r="L177" s="41"/>
      <c r="M177" s="41"/>
      <c r="N177" s="61"/>
      <c r="O177" s="61"/>
      <c r="P177" s="11"/>
      <c r="Q177" s="410">
        <v>46878.847999999998</v>
      </c>
      <c r="R177" s="55"/>
      <c r="S177" s="55"/>
      <c r="T177" s="55"/>
      <c r="U177" s="55"/>
      <c r="V177" s="55"/>
      <c r="W177" s="55"/>
      <c r="X177" s="55"/>
      <c r="Y177" s="55"/>
      <c r="Z177" s="55"/>
      <c r="AA177" s="55"/>
      <c r="AB177" s="55"/>
      <c r="AC177" s="55"/>
      <c r="AD177" s="55"/>
      <c r="AE177" s="55" t="s">
        <v>2048</v>
      </c>
      <c r="AF177" s="443"/>
      <c r="AG177" s="61" t="s">
        <v>1980</v>
      </c>
      <c r="AH177" s="55" t="s">
        <v>1981</v>
      </c>
      <c r="AI177" s="410">
        <v>1330666</v>
      </c>
      <c r="AJ177" s="410">
        <v>46878.847999999998</v>
      </c>
      <c r="AK177" s="442">
        <v>0.33</v>
      </c>
      <c r="AL177" s="61" t="s">
        <v>398</v>
      </c>
      <c r="AM177" s="61" t="s">
        <v>398</v>
      </c>
      <c r="AN177" s="61" t="s">
        <v>398</v>
      </c>
      <c r="AO177" s="61"/>
      <c r="AP177" s="61"/>
      <c r="AQ177" s="61"/>
      <c r="AR177" s="61"/>
      <c r="AS177" s="61"/>
      <c r="AT177" s="61"/>
      <c r="AU177" s="61"/>
      <c r="AV177" s="61"/>
      <c r="AW177" s="61"/>
      <c r="AX177" s="55" t="s">
        <v>2021</v>
      </c>
      <c r="AY177" s="61"/>
    </row>
    <row r="178" spans="1:51" x14ac:dyDescent="0.25">
      <c r="A178" s="12"/>
      <c r="B178" s="12"/>
      <c r="C178" s="457"/>
      <c r="D178" s="457"/>
      <c r="E178" s="457"/>
      <c r="F178" s="12"/>
      <c r="G178" s="457"/>
      <c r="H178" s="12"/>
      <c r="I178" s="12"/>
      <c r="J178" s="12"/>
      <c r="K178" s="12"/>
      <c r="L178" s="41"/>
      <c r="M178" s="41"/>
      <c r="N178" s="61"/>
      <c r="O178" s="61"/>
      <c r="P178" s="11"/>
      <c r="Q178" s="61"/>
      <c r="R178" s="61"/>
      <c r="S178" s="61"/>
      <c r="T178" s="61"/>
      <c r="U178" s="61"/>
      <c r="V178" s="61"/>
      <c r="W178" s="61"/>
      <c r="X178" s="61"/>
      <c r="Y178" s="61"/>
      <c r="Z178" s="61"/>
      <c r="AA178" s="61"/>
      <c r="AB178" s="61"/>
      <c r="AC178" s="61"/>
      <c r="AD178" s="61"/>
      <c r="AE178" s="61"/>
      <c r="AF178" s="443"/>
      <c r="AG178" s="61"/>
      <c r="AH178" s="61"/>
      <c r="AI178" s="61"/>
      <c r="AJ178" s="61"/>
      <c r="AK178" s="444"/>
      <c r="AL178" s="61"/>
      <c r="AM178" s="61"/>
      <c r="AN178" s="61"/>
      <c r="AO178" s="61"/>
      <c r="AP178" s="61"/>
      <c r="AQ178" s="61"/>
      <c r="AR178" s="61"/>
      <c r="AS178" s="61"/>
      <c r="AT178" s="61"/>
      <c r="AU178" s="61"/>
      <c r="AV178" s="61"/>
      <c r="AW178" s="61"/>
      <c r="AX178" s="61"/>
      <c r="AY178" s="61"/>
    </row>
    <row r="179" spans="1:51" ht="315" x14ac:dyDescent="0.25">
      <c r="A179" s="424" t="s">
        <v>362</v>
      </c>
      <c r="B179" s="424" t="s">
        <v>1702</v>
      </c>
      <c r="C179" s="455" t="s">
        <v>2049</v>
      </c>
      <c r="D179" s="455" t="s">
        <v>2050</v>
      </c>
      <c r="E179" s="455" t="s">
        <v>2051</v>
      </c>
      <c r="F179" s="424" t="s">
        <v>2052</v>
      </c>
      <c r="G179" s="455" t="s">
        <v>2053</v>
      </c>
      <c r="H179" s="425" t="s">
        <v>2054</v>
      </c>
      <c r="I179" s="425" t="s">
        <v>2055</v>
      </c>
      <c r="J179" s="425">
        <v>0</v>
      </c>
      <c r="K179" s="425" t="s">
        <v>1686</v>
      </c>
      <c r="L179" s="426">
        <v>40</v>
      </c>
      <c r="M179" s="427">
        <v>10</v>
      </c>
      <c r="N179" s="425" t="s">
        <v>2055</v>
      </c>
      <c r="O179" s="427">
        <v>17</v>
      </c>
      <c r="P179" s="428">
        <f>Q179+R179+S179+T179+U179+V179+W179+X179+Y179+Z179+AA179+AB179+AC179+AD179</f>
        <v>42759141.137800001</v>
      </c>
      <c r="Q179" s="428">
        <f t="shared" ref="Q179:AK179" si="34">SUM(Q180:Q217)</f>
        <v>5639060.2800000003</v>
      </c>
      <c r="R179" s="428">
        <f t="shared" si="34"/>
        <v>0</v>
      </c>
      <c r="S179" s="428">
        <f t="shared" si="34"/>
        <v>0</v>
      </c>
      <c r="T179" s="428">
        <f t="shared" si="34"/>
        <v>0</v>
      </c>
      <c r="U179" s="428">
        <f t="shared" si="34"/>
        <v>27854560.224599998</v>
      </c>
      <c r="V179" s="428">
        <f t="shared" si="34"/>
        <v>7263208</v>
      </c>
      <c r="W179" s="428">
        <f t="shared" si="34"/>
        <v>0</v>
      </c>
      <c r="X179" s="428">
        <f t="shared" si="34"/>
        <v>195769.48</v>
      </c>
      <c r="Y179" s="428">
        <f t="shared" si="34"/>
        <v>0</v>
      </c>
      <c r="Z179" s="428">
        <f t="shared" si="34"/>
        <v>915917.61449999991</v>
      </c>
      <c r="AA179" s="428">
        <f t="shared" si="34"/>
        <v>102722.85</v>
      </c>
      <c r="AB179" s="428">
        <f t="shared" si="34"/>
        <v>787902.68870000006</v>
      </c>
      <c r="AC179" s="428">
        <f t="shared" si="34"/>
        <v>0</v>
      </c>
      <c r="AD179" s="428">
        <f t="shared" si="34"/>
        <v>0</v>
      </c>
      <c r="AE179" s="427">
        <f t="shared" si="34"/>
        <v>0</v>
      </c>
      <c r="AF179" s="429">
        <f t="shared" si="34"/>
        <v>20167022421142</v>
      </c>
      <c r="AG179" s="427">
        <f t="shared" si="34"/>
        <v>0</v>
      </c>
      <c r="AH179" s="427">
        <f t="shared" si="34"/>
        <v>0</v>
      </c>
      <c r="AI179" s="428">
        <f t="shared" si="34"/>
        <v>2007814</v>
      </c>
      <c r="AJ179" s="428">
        <f t="shared" si="34"/>
        <v>42759141.326799996</v>
      </c>
      <c r="AK179" s="432">
        <f t="shared" si="34"/>
        <v>105.64999999999999</v>
      </c>
      <c r="AL179" s="427"/>
      <c r="AM179" s="427"/>
      <c r="AN179" s="427"/>
      <c r="AO179" s="427"/>
      <c r="AP179" s="427"/>
      <c r="AQ179" s="427"/>
      <c r="AR179" s="427"/>
      <c r="AS179" s="427"/>
      <c r="AT179" s="427"/>
      <c r="AU179" s="427"/>
      <c r="AV179" s="427"/>
      <c r="AW179" s="427"/>
      <c r="AX179" s="427"/>
      <c r="AY179" s="427"/>
    </row>
    <row r="180" spans="1:51" ht="265.5" customHeight="1" x14ac:dyDescent="0.25">
      <c r="A180" s="12"/>
      <c r="B180" s="12"/>
      <c r="C180" s="457"/>
      <c r="D180" s="457"/>
      <c r="E180" s="457"/>
      <c r="F180" s="12"/>
      <c r="G180" s="457"/>
      <c r="H180" s="12"/>
      <c r="I180" s="12"/>
      <c r="J180" s="12"/>
      <c r="K180" s="12"/>
      <c r="L180" s="40"/>
      <c r="M180" s="61"/>
      <c r="N180" s="61"/>
      <c r="O180" s="61"/>
      <c r="P180" s="11"/>
      <c r="Q180" s="410"/>
      <c r="R180" s="410"/>
      <c r="S180" s="410"/>
      <c r="T180" s="410"/>
      <c r="U180" s="410">
        <f>+AJ180</f>
        <v>750000</v>
      </c>
      <c r="V180" s="410"/>
      <c r="W180" s="410"/>
      <c r="X180" s="410"/>
      <c r="Y180" s="410"/>
      <c r="Z180" s="410"/>
      <c r="AA180" s="410"/>
      <c r="AB180" s="410"/>
      <c r="AC180" s="410"/>
      <c r="AD180" s="410"/>
      <c r="AE180" s="55" t="s">
        <v>2056</v>
      </c>
      <c r="AF180" s="443"/>
      <c r="AG180" s="55" t="s">
        <v>2057</v>
      </c>
      <c r="AH180" s="61" t="s">
        <v>1069</v>
      </c>
      <c r="AI180" s="410">
        <v>4250</v>
      </c>
      <c r="AJ180" s="410">
        <v>750000</v>
      </c>
      <c r="AK180" s="444">
        <v>0.3</v>
      </c>
      <c r="AL180" s="61" t="s">
        <v>398</v>
      </c>
      <c r="AM180" s="61" t="s">
        <v>398</v>
      </c>
      <c r="AN180" s="61" t="s">
        <v>398</v>
      </c>
      <c r="AO180" s="61" t="s">
        <v>398</v>
      </c>
      <c r="AP180" s="61"/>
      <c r="AQ180" s="61"/>
      <c r="AR180" s="61"/>
      <c r="AS180" s="61"/>
      <c r="AT180" s="61"/>
      <c r="AU180" s="61"/>
      <c r="AV180" s="61"/>
      <c r="AW180" s="61"/>
      <c r="AX180" s="55" t="s">
        <v>1792</v>
      </c>
      <c r="AY180" s="55"/>
    </row>
    <row r="181" spans="1:51" ht="112.5" customHeight="1" x14ac:dyDescent="0.25">
      <c r="A181" s="12"/>
      <c r="B181" s="12"/>
      <c r="C181" s="457"/>
      <c r="D181" s="457"/>
      <c r="E181" s="457"/>
      <c r="F181" s="12"/>
      <c r="G181" s="457"/>
      <c r="H181" s="12"/>
      <c r="I181" s="12"/>
      <c r="J181" s="12"/>
      <c r="K181" s="12"/>
      <c r="L181" s="40"/>
      <c r="M181" s="61"/>
      <c r="N181" s="61"/>
      <c r="O181" s="61"/>
      <c r="P181" s="11"/>
      <c r="Q181" s="410">
        <v>170000</v>
      </c>
      <c r="R181" s="410"/>
      <c r="S181" s="410"/>
      <c r="T181" s="410"/>
      <c r="U181" s="410"/>
      <c r="V181" s="410"/>
      <c r="W181" s="410"/>
      <c r="X181" s="410"/>
      <c r="Y181" s="410"/>
      <c r="Z181" s="410">
        <v>452200</v>
      </c>
      <c r="AA181" s="410"/>
      <c r="AB181" s="410"/>
      <c r="AC181" s="410"/>
      <c r="AD181" s="410"/>
      <c r="AE181" s="55" t="s">
        <v>2058</v>
      </c>
      <c r="AF181" s="443">
        <v>2017003190132</v>
      </c>
      <c r="AG181" s="55" t="s">
        <v>1799</v>
      </c>
      <c r="AH181" s="61" t="s">
        <v>227</v>
      </c>
      <c r="AI181" s="410">
        <v>1700</v>
      </c>
      <c r="AJ181" s="410">
        <v>622200</v>
      </c>
      <c r="AK181" s="444">
        <v>0.85</v>
      </c>
      <c r="AL181" s="61" t="s">
        <v>398</v>
      </c>
      <c r="AM181" s="61" t="s">
        <v>398</v>
      </c>
      <c r="AN181" s="61" t="s">
        <v>398</v>
      </c>
      <c r="AO181" s="61" t="s">
        <v>398</v>
      </c>
      <c r="AP181" s="61"/>
      <c r="AQ181" s="61"/>
      <c r="AR181" s="61"/>
      <c r="AS181" s="61"/>
      <c r="AT181" s="61"/>
      <c r="AU181" s="61"/>
      <c r="AV181" s="61"/>
      <c r="AW181" s="61"/>
      <c r="AX181" s="55" t="s">
        <v>1780</v>
      </c>
      <c r="AY181" s="55"/>
    </row>
    <row r="182" spans="1:51" ht="90" x14ac:dyDescent="0.25">
      <c r="A182" s="12"/>
      <c r="B182" s="12"/>
      <c r="C182" s="457"/>
      <c r="D182" s="457"/>
      <c r="E182" s="457"/>
      <c r="F182" s="12"/>
      <c r="G182" s="457"/>
      <c r="H182" s="12"/>
      <c r="I182" s="12"/>
      <c r="J182" s="12"/>
      <c r="K182" s="12"/>
      <c r="L182" s="40"/>
      <c r="M182" s="61"/>
      <c r="N182" s="61"/>
      <c r="O182" s="61"/>
      <c r="P182" s="11"/>
      <c r="Q182" s="410">
        <v>599250</v>
      </c>
      <c r="R182" s="410"/>
      <c r="S182" s="410"/>
      <c r="T182" s="410"/>
      <c r="U182" s="410"/>
      <c r="V182" s="410"/>
      <c r="W182" s="410"/>
      <c r="X182" s="410"/>
      <c r="Y182" s="410"/>
      <c r="Z182" s="410"/>
      <c r="AA182" s="410"/>
      <c r="AB182" s="410"/>
      <c r="AC182" s="410"/>
      <c r="AD182" s="410"/>
      <c r="AE182" s="55" t="s">
        <v>2059</v>
      </c>
      <c r="AF182" s="443">
        <v>2017003190126</v>
      </c>
      <c r="AG182" s="55" t="s">
        <v>2060</v>
      </c>
      <c r="AH182" s="61" t="s">
        <v>1694</v>
      </c>
      <c r="AI182" s="410">
        <v>4000</v>
      </c>
      <c r="AJ182" s="410">
        <v>599250</v>
      </c>
      <c r="AK182" s="444">
        <v>0.85</v>
      </c>
      <c r="AL182" s="61" t="s">
        <v>398</v>
      </c>
      <c r="AM182" s="61" t="s">
        <v>398</v>
      </c>
      <c r="AN182" s="61" t="s">
        <v>398</v>
      </c>
      <c r="AO182" s="61" t="s">
        <v>398</v>
      </c>
      <c r="AP182" s="61"/>
      <c r="AQ182" s="61"/>
      <c r="AR182" s="61"/>
      <c r="AS182" s="61"/>
      <c r="AT182" s="61"/>
      <c r="AU182" s="61"/>
      <c r="AV182" s="61"/>
      <c r="AW182" s="61"/>
      <c r="AX182" s="55" t="s">
        <v>1780</v>
      </c>
      <c r="AY182" s="55"/>
    </row>
    <row r="183" spans="1:51" ht="75" x14ac:dyDescent="0.25">
      <c r="A183" s="12"/>
      <c r="B183" s="12"/>
      <c r="C183" s="457"/>
      <c r="D183" s="457"/>
      <c r="E183" s="457"/>
      <c r="F183" s="12"/>
      <c r="G183" s="457"/>
      <c r="H183" s="12"/>
      <c r="I183" s="12"/>
      <c r="J183" s="12"/>
      <c r="K183" s="12"/>
      <c r="L183" s="40"/>
      <c r="M183" s="61"/>
      <c r="N183" s="61"/>
      <c r="O183" s="61"/>
      <c r="P183" s="11"/>
      <c r="Q183" s="410">
        <v>544000</v>
      </c>
      <c r="R183" s="410"/>
      <c r="S183" s="410"/>
      <c r="T183" s="410"/>
      <c r="U183" s="410"/>
      <c r="V183" s="410"/>
      <c r="W183" s="410"/>
      <c r="X183" s="410"/>
      <c r="Y183" s="410"/>
      <c r="Z183" s="410"/>
      <c r="AA183" s="410"/>
      <c r="AB183" s="410"/>
      <c r="AC183" s="410"/>
      <c r="AD183" s="410"/>
      <c r="AE183" s="55" t="s">
        <v>2061</v>
      </c>
      <c r="AF183" s="443">
        <v>2017003190124</v>
      </c>
      <c r="AG183" s="55" t="s">
        <v>1812</v>
      </c>
      <c r="AH183" s="61" t="s">
        <v>1694</v>
      </c>
      <c r="AI183" s="410">
        <v>3200</v>
      </c>
      <c r="AJ183" s="410">
        <v>544000</v>
      </c>
      <c r="AK183" s="444">
        <v>0.85</v>
      </c>
      <c r="AL183" s="61" t="s">
        <v>398</v>
      </c>
      <c r="AM183" s="61" t="s">
        <v>398</v>
      </c>
      <c r="AN183" s="61" t="s">
        <v>398</v>
      </c>
      <c r="AO183" s="61" t="s">
        <v>398</v>
      </c>
      <c r="AP183" s="61"/>
      <c r="AQ183" s="61"/>
      <c r="AR183" s="61"/>
      <c r="AS183" s="61"/>
      <c r="AT183" s="61"/>
      <c r="AU183" s="61"/>
      <c r="AV183" s="61"/>
      <c r="AW183" s="61"/>
      <c r="AX183" s="55" t="s">
        <v>1780</v>
      </c>
      <c r="AY183" s="55"/>
    </row>
    <row r="184" spans="1:51" ht="105" x14ac:dyDescent="0.25">
      <c r="A184" s="12"/>
      <c r="B184" s="12"/>
      <c r="C184" s="457"/>
      <c r="D184" s="457"/>
      <c r="E184" s="457"/>
      <c r="F184" s="12"/>
      <c r="G184" s="457"/>
      <c r="H184" s="12"/>
      <c r="I184" s="12"/>
      <c r="J184" s="12"/>
      <c r="K184" s="12"/>
      <c r="L184" s="40"/>
      <c r="M184" s="61"/>
      <c r="N184" s="61"/>
      <c r="O184" s="61"/>
      <c r="P184" s="11"/>
      <c r="Q184" s="410">
        <v>569500</v>
      </c>
      <c r="R184" s="410"/>
      <c r="S184" s="410"/>
      <c r="T184" s="410"/>
      <c r="U184" s="410"/>
      <c r="V184" s="410"/>
      <c r="W184" s="410"/>
      <c r="X184" s="410"/>
      <c r="Y184" s="410"/>
      <c r="Z184" s="410"/>
      <c r="AA184" s="410"/>
      <c r="AB184" s="410"/>
      <c r="AC184" s="410"/>
      <c r="AD184" s="410"/>
      <c r="AE184" s="55" t="s">
        <v>2062</v>
      </c>
      <c r="AF184" s="443">
        <v>2017003190127</v>
      </c>
      <c r="AG184" s="55" t="s">
        <v>1854</v>
      </c>
      <c r="AH184" s="61" t="s">
        <v>1694</v>
      </c>
      <c r="AI184" s="410">
        <v>1500</v>
      </c>
      <c r="AJ184" s="410">
        <v>569500</v>
      </c>
      <c r="AK184" s="444">
        <v>0.85</v>
      </c>
      <c r="AL184" s="61" t="s">
        <v>398</v>
      </c>
      <c r="AM184" s="61" t="s">
        <v>398</v>
      </c>
      <c r="AN184" s="61" t="s">
        <v>398</v>
      </c>
      <c r="AO184" s="61" t="s">
        <v>398</v>
      </c>
      <c r="AP184" s="61"/>
      <c r="AQ184" s="61"/>
      <c r="AR184" s="61"/>
      <c r="AS184" s="61"/>
      <c r="AT184" s="61"/>
      <c r="AU184" s="61"/>
      <c r="AV184" s="61"/>
      <c r="AW184" s="61"/>
      <c r="AX184" s="55" t="s">
        <v>1780</v>
      </c>
      <c r="AY184" s="55"/>
    </row>
    <row r="185" spans="1:51" ht="105" x14ac:dyDescent="0.25">
      <c r="A185" s="12"/>
      <c r="B185" s="12"/>
      <c r="C185" s="457"/>
      <c r="D185" s="457"/>
      <c r="E185" s="457"/>
      <c r="F185" s="12"/>
      <c r="G185" s="457"/>
      <c r="H185" s="12"/>
      <c r="I185" s="12"/>
      <c r="J185" s="12"/>
      <c r="K185" s="12"/>
      <c r="L185" s="40"/>
      <c r="M185" s="61"/>
      <c r="N185" s="61"/>
      <c r="O185" s="61"/>
      <c r="P185" s="11"/>
      <c r="Q185" s="410"/>
      <c r="R185" s="410"/>
      <c r="S185" s="410"/>
      <c r="T185" s="410"/>
      <c r="U185" s="410"/>
      <c r="V185" s="410"/>
      <c r="W185" s="410"/>
      <c r="X185" s="410"/>
      <c r="Y185" s="410"/>
      <c r="Z185" s="410">
        <v>463717.61449999997</v>
      </c>
      <c r="AA185" s="410"/>
      <c r="AB185" s="410"/>
      <c r="AC185" s="410"/>
      <c r="AD185" s="410"/>
      <c r="AE185" s="55" t="s">
        <v>2063</v>
      </c>
      <c r="AF185" s="443">
        <v>2017003190296</v>
      </c>
      <c r="AG185" s="55" t="s">
        <v>1681</v>
      </c>
      <c r="AH185" s="61" t="s">
        <v>530</v>
      </c>
      <c r="AI185" s="410">
        <v>380000</v>
      </c>
      <c r="AJ185" s="410">
        <v>463717.61449999997</v>
      </c>
      <c r="AK185" s="444">
        <v>0.35</v>
      </c>
      <c r="AL185" s="61"/>
      <c r="AM185" s="61" t="s">
        <v>398</v>
      </c>
      <c r="AN185" s="61" t="s">
        <v>398</v>
      </c>
      <c r="AO185" s="61" t="s">
        <v>398</v>
      </c>
      <c r="AP185" s="61"/>
      <c r="AQ185" s="61"/>
      <c r="AR185" s="61"/>
      <c r="AS185" s="61"/>
      <c r="AT185" s="61"/>
      <c r="AU185" s="61"/>
      <c r="AV185" s="61"/>
      <c r="AW185" s="61"/>
      <c r="AX185" s="55" t="s">
        <v>1780</v>
      </c>
      <c r="AY185" s="55"/>
    </row>
    <row r="186" spans="1:51" ht="390" x14ac:dyDescent="0.25">
      <c r="A186" s="12"/>
      <c r="B186" s="12"/>
      <c r="C186" s="457"/>
      <c r="D186" s="457"/>
      <c r="E186" s="457"/>
      <c r="F186" s="12"/>
      <c r="G186" s="457"/>
      <c r="H186" s="12"/>
      <c r="I186" s="12"/>
      <c r="J186" s="12"/>
      <c r="K186" s="12"/>
      <c r="L186" s="40"/>
      <c r="M186" s="61"/>
      <c r="N186" s="61"/>
      <c r="O186" s="61"/>
      <c r="P186" s="11"/>
      <c r="Q186" s="410"/>
      <c r="R186" s="410"/>
      <c r="S186" s="410"/>
      <c r="T186" s="410"/>
      <c r="U186" s="410">
        <v>4724511</v>
      </c>
      <c r="V186" s="410"/>
      <c r="W186" s="410"/>
      <c r="X186" s="410"/>
      <c r="Y186" s="410"/>
      <c r="Z186" s="410"/>
      <c r="AA186" s="410"/>
      <c r="AB186" s="410"/>
      <c r="AC186" s="410"/>
      <c r="AD186" s="410"/>
      <c r="AE186" s="55" t="s">
        <v>2064</v>
      </c>
      <c r="AF186" s="443">
        <v>2015000030077</v>
      </c>
      <c r="AG186" s="55" t="s">
        <v>1841</v>
      </c>
      <c r="AH186" s="61" t="s">
        <v>530</v>
      </c>
      <c r="AI186" s="410">
        <v>22449</v>
      </c>
      <c r="AJ186" s="410">
        <v>4724511</v>
      </c>
      <c r="AK186" s="444">
        <v>1</v>
      </c>
      <c r="AL186" s="61" t="s">
        <v>398</v>
      </c>
      <c r="AM186" s="61" t="s">
        <v>398</v>
      </c>
      <c r="AN186" s="61" t="s">
        <v>398</v>
      </c>
      <c r="AO186" s="61" t="s">
        <v>398</v>
      </c>
      <c r="AP186" s="61" t="s">
        <v>398</v>
      </c>
      <c r="AQ186" s="61" t="s">
        <v>398</v>
      </c>
      <c r="AR186" s="61" t="s">
        <v>398</v>
      </c>
      <c r="AS186" s="61" t="s">
        <v>398</v>
      </c>
      <c r="AT186" s="61" t="s">
        <v>398</v>
      </c>
      <c r="AU186" s="61" t="s">
        <v>398</v>
      </c>
      <c r="AV186" s="61"/>
      <c r="AW186" s="61"/>
      <c r="AX186" s="55" t="s">
        <v>2065</v>
      </c>
      <c r="AY186" s="55"/>
    </row>
    <row r="187" spans="1:51" ht="405" x14ac:dyDescent="0.25">
      <c r="A187" s="12"/>
      <c r="B187" s="12"/>
      <c r="C187" s="457"/>
      <c r="D187" s="457"/>
      <c r="E187" s="457"/>
      <c r="F187" s="12"/>
      <c r="G187" s="457"/>
      <c r="H187" s="12"/>
      <c r="I187" s="12"/>
      <c r="J187" s="12"/>
      <c r="K187" s="12"/>
      <c r="L187" s="40"/>
      <c r="M187" s="61"/>
      <c r="N187" s="61"/>
      <c r="O187" s="61"/>
      <c r="P187" s="11"/>
      <c r="Q187" s="410"/>
      <c r="R187" s="410"/>
      <c r="S187" s="410"/>
      <c r="T187" s="410"/>
      <c r="U187" s="410">
        <v>3096875.372</v>
      </c>
      <c r="V187" s="410"/>
      <c r="W187" s="410"/>
      <c r="X187" s="410"/>
      <c r="Y187" s="410"/>
      <c r="Z187" s="410"/>
      <c r="AA187" s="410"/>
      <c r="AB187" s="410"/>
      <c r="AC187" s="410"/>
      <c r="AD187" s="410"/>
      <c r="AE187" s="55" t="s">
        <v>2066</v>
      </c>
      <c r="AF187" s="443">
        <v>2016000030025</v>
      </c>
      <c r="AG187" s="55" t="s">
        <v>1799</v>
      </c>
      <c r="AH187" s="61" t="s">
        <v>227</v>
      </c>
      <c r="AI187" s="410">
        <v>11618</v>
      </c>
      <c r="AJ187" s="410">
        <v>3096875.372</v>
      </c>
      <c r="AK187" s="444">
        <v>1</v>
      </c>
      <c r="AL187" s="61" t="s">
        <v>398</v>
      </c>
      <c r="AM187" s="61" t="s">
        <v>398</v>
      </c>
      <c r="AN187" s="61" t="s">
        <v>398</v>
      </c>
      <c r="AO187" s="61" t="s">
        <v>398</v>
      </c>
      <c r="AP187" s="61" t="s">
        <v>398</v>
      </c>
      <c r="AQ187" s="61" t="s">
        <v>398</v>
      </c>
      <c r="AR187" s="61" t="s">
        <v>398</v>
      </c>
      <c r="AS187" s="61" t="s">
        <v>398</v>
      </c>
      <c r="AT187" s="61" t="s">
        <v>398</v>
      </c>
      <c r="AU187" s="61" t="s">
        <v>398</v>
      </c>
      <c r="AV187" s="61"/>
      <c r="AW187" s="61"/>
      <c r="AX187" s="55" t="s">
        <v>2065</v>
      </c>
      <c r="AY187" s="55"/>
    </row>
    <row r="188" spans="1:51" ht="345" x14ac:dyDescent="0.25">
      <c r="A188" s="12"/>
      <c r="B188" s="12"/>
      <c r="C188" s="457"/>
      <c r="D188" s="457"/>
      <c r="E188" s="457"/>
      <c r="F188" s="12"/>
      <c r="G188" s="457"/>
      <c r="H188" s="12"/>
      <c r="I188" s="12"/>
      <c r="J188" s="12"/>
      <c r="K188" s="12"/>
      <c r="L188" s="40"/>
      <c r="M188" s="61"/>
      <c r="N188" s="61"/>
      <c r="O188" s="61"/>
      <c r="P188" s="11"/>
      <c r="Q188" s="410">
        <v>410891.4</v>
      </c>
      <c r="R188" s="410"/>
      <c r="S188" s="410"/>
      <c r="T188" s="410"/>
      <c r="U188" s="410"/>
      <c r="V188" s="410"/>
      <c r="W188" s="410"/>
      <c r="X188" s="410"/>
      <c r="Y188" s="410"/>
      <c r="Z188" s="410"/>
      <c r="AA188" s="410">
        <v>102722.85</v>
      </c>
      <c r="AB188" s="410"/>
      <c r="AC188" s="410"/>
      <c r="AD188" s="410"/>
      <c r="AE188" s="55" t="s">
        <v>2067</v>
      </c>
      <c r="AF188" s="443"/>
      <c r="AG188" s="55" t="s">
        <v>1750</v>
      </c>
      <c r="AH188" s="61" t="s">
        <v>227</v>
      </c>
      <c r="AI188" s="410">
        <v>320</v>
      </c>
      <c r="AJ188" s="410">
        <v>513614.25</v>
      </c>
      <c r="AK188" s="444">
        <v>1</v>
      </c>
      <c r="AL188" s="61"/>
      <c r="AM188" s="61" t="s">
        <v>398</v>
      </c>
      <c r="AN188" s="61" t="s">
        <v>398</v>
      </c>
      <c r="AO188" s="61" t="s">
        <v>398</v>
      </c>
      <c r="AP188" s="61" t="s">
        <v>398</v>
      </c>
      <c r="AQ188" s="61" t="s">
        <v>398</v>
      </c>
      <c r="AR188" s="61" t="s">
        <v>398</v>
      </c>
      <c r="AS188" s="61"/>
      <c r="AT188" s="61"/>
      <c r="AU188" s="61"/>
      <c r="AV188" s="61"/>
      <c r="AW188" s="61"/>
      <c r="AX188" s="55" t="s">
        <v>2065</v>
      </c>
      <c r="AY188" s="55"/>
    </row>
    <row r="189" spans="1:51" ht="409.5" x14ac:dyDescent="0.25">
      <c r="A189" s="12"/>
      <c r="B189" s="12"/>
      <c r="C189" s="457"/>
      <c r="D189" s="457"/>
      <c r="E189" s="457"/>
      <c r="F189" s="12"/>
      <c r="G189" s="457"/>
      <c r="H189" s="12"/>
      <c r="I189" s="12"/>
      <c r="J189" s="12"/>
      <c r="K189" s="12"/>
      <c r="L189" s="40"/>
      <c r="M189" s="61"/>
      <c r="N189" s="61"/>
      <c r="O189" s="61"/>
      <c r="P189" s="11"/>
      <c r="Q189" s="410"/>
      <c r="R189" s="410"/>
      <c r="S189" s="410"/>
      <c r="T189" s="410"/>
      <c r="U189" s="410"/>
      <c r="V189" s="410">
        <v>7263208</v>
      </c>
      <c r="W189" s="410"/>
      <c r="X189" s="410"/>
      <c r="Y189" s="410"/>
      <c r="Z189" s="410"/>
      <c r="AA189" s="410"/>
      <c r="AB189" s="410"/>
      <c r="AC189" s="410"/>
      <c r="AD189" s="410"/>
      <c r="AE189" s="55" t="s">
        <v>2068</v>
      </c>
      <c r="AF189" s="443"/>
      <c r="AG189" s="55" t="s">
        <v>1729</v>
      </c>
      <c r="AH189" s="61" t="s">
        <v>227</v>
      </c>
      <c r="AI189" s="410">
        <v>17181</v>
      </c>
      <c r="AJ189" s="410">
        <v>7263208</v>
      </c>
      <c r="AK189" s="444">
        <v>1</v>
      </c>
      <c r="AL189" s="61" t="s">
        <v>398</v>
      </c>
      <c r="AM189" s="61" t="s">
        <v>398</v>
      </c>
      <c r="AN189" s="61" t="s">
        <v>398</v>
      </c>
      <c r="AO189" s="61" t="s">
        <v>398</v>
      </c>
      <c r="AP189" s="61" t="s">
        <v>398</v>
      </c>
      <c r="AQ189" s="61" t="s">
        <v>398</v>
      </c>
      <c r="AR189" s="61" t="s">
        <v>398</v>
      </c>
      <c r="AS189" s="61" t="s">
        <v>398</v>
      </c>
      <c r="AT189" s="61" t="s">
        <v>398</v>
      </c>
      <c r="AU189" s="61" t="s">
        <v>398</v>
      </c>
      <c r="AV189" s="61" t="s">
        <v>398</v>
      </c>
      <c r="AW189" s="61" t="s">
        <v>398</v>
      </c>
      <c r="AX189" s="55" t="s">
        <v>2065</v>
      </c>
      <c r="AY189" s="55"/>
    </row>
    <row r="190" spans="1:51" ht="390" x14ac:dyDescent="0.25">
      <c r="A190" s="12"/>
      <c r="B190" s="12"/>
      <c r="C190" s="457"/>
      <c r="D190" s="457"/>
      <c r="E190" s="457"/>
      <c r="F190" s="12"/>
      <c r="G190" s="457"/>
      <c r="H190" s="12"/>
      <c r="I190" s="12"/>
      <c r="J190" s="12"/>
      <c r="K190" s="12"/>
      <c r="L190" s="40"/>
      <c r="M190" s="61"/>
      <c r="N190" s="61"/>
      <c r="O190" s="61"/>
      <c r="P190" s="11"/>
      <c r="Q190" s="410"/>
      <c r="R190" s="410"/>
      <c r="S190" s="410"/>
      <c r="T190" s="410"/>
      <c r="U190" s="410">
        <v>1613133</v>
      </c>
      <c r="V190" s="410"/>
      <c r="W190" s="410"/>
      <c r="X190" s="410"/>
      <c r="Y190" s="410"/>
      <c r="Z190" s="410"/>
      <c r="AA190" s="410"/>
      <c r="AB190" s="410"/>
      <c r="AC190" s="410"/>
      <c r="AD190" s="410"/>
      <c r="AE190" s="55" t="s">
        <v>2069</v>
      </c>
      <c r="AF190" s="443">
        <v>2017000030077</v>
      </c>
      <c r="AG190" s="55" t="s">
        <v>2070</v>
      </c>
      <c r="AH190" s="61" t="s">
        <v>1125</v>
      </c>
      <c r="AI190" s="410">
        <v>1024</v>
      </c>
      <c r="AJ190" s="410">
        <v>1613133</v>
      </c>
      <c r="AK190" s="444">
        <v>1</v>
      </c>
      <c r="AL190" s="61" t="s">
        <v>398</v>
      </c>
      <c r="AM190" s="61" t="s">
        <v>398</v>
      </c>
      <c r="AN190" s="61" t="s">
        <v>398</v>
      </c>
      <c r="AO190" s="61" t="s">
        <v>398</v>
      </c>
      <c r="AP190" s="61" t="s">
        <v>398</v>
      </c>
      <c r="AQ190" s="61" t="s">
        <v>398</v>
      </c>
      <c r="AR190" s="61" t="s">
        <v>398</v>
      </c>
      <c r="AS190" s="61" t="s">
        <v>398</v>
      </c>
      <c r="AT190" s="61" t="s">
        <v>398</v>
      </c>
      <c r="AU190" s="61" t="s">
        <v>398</v>
      </c>
      <c r="AV190" s="61" t="s">
        <v>398</v>
      </c>
      <c r="AW190" s="61" t="s">
        <v>398</v>
      </c>
      <c r="AX190" s="55" t="s">
        <v>2065</v>
      </c>
      <c r="AY190" s="55"/>
    </row>
    <row r="191" spans="1:51" ht="165" x14ac:dyDescent="0.25">
      <c r="A191" s="12"/>
      <c r="B191" s="12"/>
      <c r="C191" s="457"/>
      <c r="D191" s="457"/>
      <c r="E191" s="457"/>
      <c r="F191" s="12"/>
      <c r="G191" s="457"/>
      <c r="H191" s="12"/>
      <c r="I191" s="12"/>
      <c r="J191" s="12"/>
      <c r="K191" s="12"/>
      <c r="L191" s="40"/>
      <c r="M191" s="61"/>
      <c r="N191" s="61"/>
      <c r="O191" s="61"/>
      <c r="P191" s="11"/>
      <c r="Q191" s="410">
        <v>161834</v>
      </c>
      <c r="R191" s="410"/>
      <c r="S191" s="410"/>
      <c r="T191" s="410"/>
      <c r="U191" s="410"/>
      <c r="V191" s="410"/>
      <c r="W191" s="410"/>
      <c r="X191" s="410"/>
      <c r="Y191" s="410"/>
      <c r="Z191" s="410"/>
      <c r="AA191" s="410"/>
      <c r="AB191" s="410"/>
      <c r="AC191" s="410"/>
      <c r="AD191" s="410"/>
      <c r="AE191" s="55" t="s">
        <v>2071</v>
      </c>
      <c r="AF191" s="443"/>
      <c r="AG191" s="55" t="s">
        <v>1902</v>
      </c>
      <c r="AH191" s="61" t="s">
        <v>227</v>
      </c>
      <c r="AI191" s="410">
        <v>12040</v>
      </c>
      <c r="AJ191" s="410">
        <f>161834351/1000</f>
        <v>161834.351</v>
      </c>
      <c r="AK191" s="444">
        <v>1</v>
      </c>
      <c r="AL191" s="61" t="s">
        <v>398</v>
      </c>
      <c r="AM191" s="61" t="s">
        <v>398</v>
      </c>
      <c r="AN191" s="61" t="s">
        <v>398</v>
      </c>
      <c r="AO191" s="61" t="s">
        <v>398</v>
      </c>
      <c r="AP191" s="61"/>
      <c r="AQ191" s="61"/>
      <c r="AR191" s="61"/>
      <c r="AS191" s="61"/>
      <c r="AT191" s="61"/>
      <c r="AU191" s="61"/>
      <c r="AV191" s="61"/>
      <c r="AW191" s="61"/>
      <c r="AX191" s="55" t="s">
        <v>2065</v>
      </c>
      <c r="AY191" s="55"/>
    </row>
    <row r="192" spans="1:51" ht="300" x14ac:dyDescent="0.25">
      <c r="A192" s="12"/>
      <c r="B192" s="12"/>
      <c r="C192" s="457"/>
      <c r="D192" s="457"/>
      <c r="E192" s="457"/>
      <c r="F192" s="12"/>
      <c r="G192" s="457"/>
      <c r="H192" s="12"/>
      <c r="I192" s="12"/>
      <c r="J192" s="12"/>
      <c r="K192" s="12"/>
      <c r="L192" s="40"/>
      <c r="M192" s="61"/>
      <c r="N192" s="61"/>
      <c r="O192" s="61"/>
      <c r="P192" s="11"/>
      <c r="Q192" s="410">
        <v>550230</v>
      </c>
      <c r="R192" s="410"/>
      <c r="S192" s="410"/>
      <c r="T192" s="410"/>
      <c r="U192" s="410"/>
      <c r="V192" s="410"/>
      <c r="W192" s="410"/>
      <c r="X192" s="410"/>
      <c r="Y192" s="410"/>
      <c r="Z192" s="410"/>
      <c r="AA192" s="410"/>
      <c r="AB192" s="410"/>
      <c r="AC192" s="410"/>
      <c r="AD192" s="410"/>
      <c r="AE192" s="55" t="s">
        <v>2072</v>
      </c>
      <c r="AF192" s="443">
        <v>2017003190065</v>
      </c>
      <c r="AG192" s="55" t="s">
        <v>2073</v>
      </c>
      <c r="AH192" s="61" t="s">
        <v>1069</v>
      </c>
      <c r="AI192" s="410">
        <v>984</v>
      </c>
      <c r="AJ192" s="410">
        <v>550229.71400000004</v>
      </c>
      <c r="AK192" s="444">
        <v>2</v>
      </c>
      <c r="AL192" s="61" t="s">
        <v>398</v>
      </c>
      <c r="AM192" s="61" t="s">
        <v>398</v>
      </c>
      <c r="AN192" s="61" t="s">
        <v>398</v>
      </c>
      <c r="AO192" s="61" t="s">
        <v>398</v>
      </c>
      <c r="AP192" s="61" t="s">
        <v>398</v>
      </c>
      <c r="AQ192" s="61"/>
      <c r="AR192" s="61"/>
      <c r="AS192" s="61"/>
      <c r="AT192" s="61"/>
      <c r="AU192" s="61"/>
      <c r="AV192" s="61"/>
      <c r="AW192" s="61"/>
      <c r="AX192" s="55" t="s">
        <v>2065</v>
      </c>
      <c r="AY192" s="55"/>
    </row>
    <row r="193" spans="1:51" ht="165" x14ac:dyDescent="0.25">
      <c r="A193" s="12"/>
      <c r="B193" s="12"/>
      <c r="C193" s="457"/>
      <c r="D193" s="457"/>
      <c r="E193" s="457"/>
      <c r="F193" s="12"/>
      <c r="G193" s="457"/>
      <c r="H193" s="12"/>
      <c r="I193" s="12"/>
      <c r="J193" s="12"/>
      <c r="K193" s="12"/>
      <c r="L193" s="40"/>
      <c r="M193" s="61"/>
      <c r="N193" s="61"/>
      <c r="O193" s="61"/>
      <c r="P193" s="11"/>
      <c r="Q193" s="410">
        <v>176764</v>
      </c>
      <c r="R193" s="410"/>
      <c r="S193" s="410"/>
      <c r="T193" s="410"/>
      <c r="U193" s="410"/>
      <c r="V193" s="410"/>
      <c r="W193" s="410"/>
      <c r="X193" s="410"/>
      <c r="Y193" s="410"/>
      <c r="Z193" s="410"/>
      <c r="AA193" s="410"/>
      <c r="AB193" s="410"/>
      <c r="AC193" s="410"/>
      <c r="AD193" s="410"/>
      <c r="AE193" s="55" t="s">
        <v>2074</v>
      </c>
      <c r="AF193" s="443"/>
      <c r="AG193" s="55" t="s">
        <v>1924</v>
      </c>
      <c r="AH193" s="61" t="s">
        <v>1069</v>
      </c>
      <c r="AI193" s="410">
        <v>400</v>
      </c>
      <c r="AJ193" s="410">
        <v>176763.541</v>
      </c>
      <c r="AK193" s="444">
        <v>1</v>
      </c>
      <c r="AL193" s="61" t="s">
        <v>398</v>
      </c>
      <c r="AM193" s="61" t="s">
        <v>398</v>
      </c>
      <c r="AN193" s="61" t="s">
        <v>398</v>
      </c>
      <c r="AO193" s="61" t="s">
        <v>398</v>
      </c>
      <c r="AP193" s="61" t="s">
        <v>398</v>
      </c>
      <c r="AQ193" s="61"/>
      <c r="AR193" s="61"/>
      <c r="AS193" s="61"/>
      <c r="AT193" s="61"/>
      <c r="AU193" s="61"/>
      <c r="AV193" s="61"/>
      <c r="AW193" s="61"/>
      <c r="AX193" s="55" t="s">
        <v>2065</v>
      </c>
      <c r="AY193" s="55"/>
    </row>
    <row r="194" spans="1:51" ht="345" x14ac:dyDescent="0.25">
      <c r="A194" s="12"/>
      <c r="B194" s="12"/>
      <c r="C194" s="457"/>
      <c r="D194" s="457"/>
      <c r="E194" s="457"/>
      <c r="F194" s="12"/>
      <c r="G194" s="457"/>
      <c r="H194" s="12"/>
      <c r="I194" s="12"/>
      <c r="J194" s="12"/>
      <c r="K194" s="12"/>
      <c r="L194" s="40"/>
      <c r="M194" s="61"/>
      <c r="N194" s="61"/>
      <c r="O194" s="61"/>
      <c r="P194" s="11"/>
      <c r="Q194" s="410"/>
      <c r="R194" s="410"/>
      <c r="S194" s="410"/>
      <c r="T194" s="410"/>
      <c r="U194" s="410">
        <v>376066</v>
      </c>
      <c r="V194" s="410"/>
      <c r="W194" s="410"/>
      <c r="X194" s="410"/>
      <c r="Y194" s="410"/>
      <c r="Z194" s="410"/>
      <c r="AA194" s="410"/>
      <c r="AB194" s="410"/>
      <c r="AC194" s="410"/>
      <c r="AD194" s="410"/>
      <c r="AE194" s="55" t="s">
        <v>2075</v>
      </c>
      <c r="AF194" s="443"/>
      <c r="AG194" s="55" t="s">
        <v>2076</v>
      </c>
      <c r="AH194" s="61" t="s">
        <v>530</v>
      </c>
      <c r="AI194" s="410">
        <v>500</v>
      </c>
      <c r="AJ194" s="410">
        <v>376066.48700000002</v>
      </c>
      <c r="AK194" s="444">
        <v>2</v>
      </c>
      <c r="AL194" s="61" t="s">
        <v>398</v>
      </c>
      <c r="AM194" s="61" t="s">
        <v>398</v>
      </c>
      <c r="AN194" s="61" t="s">
        <v>398</v>
      </c>
      <c r="AO194" s="61" t="s">
        <v>398</v>
      </c>
      <c r="AP194" s="61" t="s">
        <v>398</v>
      </c>
      <c r="AQ194" s="61"/>
      <c r="AR194" s="61"/>
      <c r="AS194" s="61"/>
      <c r="AT194" s="61"/>
      <c r="AU194" s="61"/>
      <c r="AV194" s="61"/>
      <c r="AW194" s="61"/>
      <c r="AX194" s="55" t="s">
        <v>2065</v>
      </c>
      <c r="AY194" s="55"/>
    </row>
    <row r="195" spans="1:51" ht="195" x14ac:dyDescent="0.25">
      <c r="A195" s="12"/>
      <c r="B195" s="12"/>
      <c r="C195" s="457"/>
      <c r="D195" s="457"/>
      <c r="E195" s="457"/>
      <c r="F195" s="12"/>
      <c r="G195" s="457"/>
      <c r="H195" s="12"/>
      <c r="I195" s="12"/>
      <c r="J195" s="12"/>
      <c r="K195" s="12"/>
      <c r="L195" s="40"/>
      <c r="M195" s="61"/>
      <c r="N195" s="61"/>
      <c r="O195" s="61"/>
      <c r="P195" s="11"/>
      <c r="Q195" s="410"/>
      <c r="R195" s="410"/>
      <c r="S195" s="410"/>
      <c r="T195" s="410"/>
      <c r="U195" s="410">
        <v>297492</v>
      </c>
      <c r="V195" s="410"/>
      <c r="W195" s="410"/>
      <c r="X195" s="410"/>
      <c r="Y195" s="410"/>
      <c r="Z195" s="410"/>
      <c r="AA195" s="410"/>
      <c r="AB195" s="410"/>
      <c r="AC195" s="410"/>
      <c r="AD195" s="410"/>
      <c r="AE195" s="55" t="s">
        <v>2077</v>
      </c>
      <c r="AF195" s="443"/>
      <c r="AG195" s="55" t="s">
        <v>1841</v>
      </c>
      <c r="AH195" s="61" t="s">
        <v>530</v>
      </c>
      <c r="AI195" s="410">
        <v>400</v>
      </c>
      <c r="AJ195" s="410">
        <v>297492.02</v>
      </c>
      <c r="AK195" s="444">
        <v>1</v>
      </c>
      <c r="AL195" s="61" t="s">
        <v>398</v>
      </c>
      <c r="AM195" s="61" t="s">
        <v>398</v>
      </c>
      <c r="AN195" s="61" t="s">
        <v>398</v>
      </c>
      <c r="AO195" s="61" t="s">
        <v>398</v>
      </c>
      <c r="AP195" s="61" t="s">
        <v>398</v>
      </c>
      <c r="AQ195" s="61"/>
      <c r="AR195" s="61"/>
      <c r="AS195" s="61"/>
      <c r="AT195" s="61"/>
      <c r="AU195" s="61"/>
      <c r="AV195" s="61"/>
      <c r="AW195" s="61"/>
      <c r="AX195" s="55" t="s">
        <v>2065</v>
      </c>
      <c r="AY195" s="55"/>
    </row>
    <row r="196" spans="1:51" ht="225" x14ac:dyDescent="0.25">
      <c r="A196" s="12"/>
      <c r="B196" s="12"/>
      <c r="C196" s="457"/>
      <c r="D196" s="457"/>
      <c r="E196" s="457"/>
      <c r="F196" s="12"/>
      <c r="G196" s="457"/>
      <c r="H196" s="12"/>
      <c r="I196" s="12"/>
      <c r="J196" s="12"/>
      <c r="K196" s="12"/>
      <c r="L196" s="40"/>
      <c r="M196" s="61"/>
      <c r="N196" s="61"/>
      <c r="O196" s="61"/>
      <c r="P196" s="11"/>
      <c r="Q196" s="410"/>
      <c r="R196" s="410"/>
      <c r="S196" s="410"/>
      <c r="T196" s="410"/>
      <c r="U196" s="410">
        <v>223185</v>
      </c>
      <c r="V196" s="410"/>
      <c r="W196" s="410"/>
      <c r="X196" s="410"/>
      <c r="Y196" s="410"/>
      <c r="Z196" s="410"/>
      <c r="AA196" s="410"/>
      <c r="AB196" s="410"/>
      <c r="AC196" s="410"/>
      <c r="AD196" s="410"/>
      <c r="AE196" s="55" t="s">
        <v>2078</v>
      </c>
      <c r="AF196" s="443"/>
      <c r="AG196" s="55" t="s">
        <v>1841</v>
      </c>
      <c r="AH196" s="61" t="s">
        <v>530</v>
      </c>
      <c r="AI196" s="410">
        <v>300</v>
      </c>
      <c r="AJ196" s="410">
        <v>223185.09400000001</v>
      </c>
      <c r="AK196" s="444">
        <v>1</v>
      </c>
      <c r="AL196" s="61" t="s">
        <v>398</v>
      </c>
      <c r="AM196" s="61" t="s">
        <v>398</v>
      </c>
      <c r="AN196" s="61" t="s">
        <v>398</v>
      </c>
      <c r="AO196" s="61" t="s">
        <v>398</v>
      </c>
      <c r="AP196" s="61" t="s">
        <v>398</v>
      </c>
      <c r="AQ196" s="61"/>
      <c r="AR196" s="61"/>
      <c r="AS196" s="61"/>
      <c r="AT196" s="61"/>
      <c r="AU196" s="61"/>
      <c r="AV196" s="61"/>
      <c r="AW196" s="61"/>
      <c r="AX196" s="55" t="s">
        <v>2065</v>
      </c>
      <c r="AY196" s="55"/>
    </row>
    <row r="197" spans="1:51" ht="225" x14ac:dyDescent="0.25">
      <c r="A197" s="12"/>
      <c r="B197" s="12"/>
      <c r="C197" s="457"/>
      <c r="D197" s="457"/>
      <c r="E197" s="457"/>
      <c r="F197" s="12"/>
      <c r="G197" s="457"/>
      <c r="H197" s="12"/>
      <c r="I197" s="12"/>
      <c r="J197" s="12"/>
      <c r="K197" s="12"/>
      <c r="L197" s="40"/>
      <c r="M197" s="61"/>
      <c r="N197" s="61"/>
      <c r="O197" s="61"/>
      <c r="P197" s="11"/>
      <c r="Q197" s="410"/>
      <c r="R197" s="410"/>
      <c r="S197" s="410"/>
      <c r="T197" s="410"/>
      <c r="U197" s="410">
        <v>300307</v>
      </c>
      <c r="V197" s="410"/>
      <c r="W197" s="410"/>
      <c r="X197" s="410"/>
      <c r="Y197" s="410"/>
      <c r="Z197" s="410"/>
      <c r="AA197" s="410"/>
      <c r="AB197" s="410"/>
      <c r="AC197" s="410"/>
      <c r="AD197" s="410"/>
      <c r="AE197" s="55" t="s">
        <v>2079</v>
      </c>
      <c r="AF197" s="443"/>
      <c r="AG197" s="55" t="s">
        <v>1723</v>
      </c>
      <c r="AH197" s="61" t="s">
        <v>227</v>
      </c>
      <c r="AI197" s="410">
        <v>400</v>
      </c>
      <c r="AJ197" s="410">
        <v>300306.68800000002</v>
      </c>
      <c r="AK197" s="444">
        <v>1</v>
      </c>
      <c r="AL197" s="61" t="s">
        <v>398</v>
      </c>
      <c r="AM197" s="61" t="s">
        <v>398</v>
      </c>
      <c r="AN197" s="61" t="s">
        <v>398</v>
      </c>
      <c r="AO197" s="61" t="s">
        <v>398</v>
      </c>
      <c r="AP197" s="61" t="s">
        <v>398</v>
      </c>
      <c r="AQ197" s="61"/>
      <c r="AR197" s="61"/>
      <c r="AS197" s="61"/>
      <c r="AT197" s="61"/>
      <c r="AU197" s="61"/>
      <c r="AV197" s="61"/>
      <c r="AW197" s="61"/>
      <c r="AX197" s="55" t="s">
        <v>2065</v>
      </c>
      <c r="AY197" s="55"/>
    </row>
    <row r="198" spans="1:51" ht="210" x14ac:dyDescent="0.25">
      <c r="A198" s="12"/>
      <c r="B198" s="12"/>
      <c r="C198" s="457"/>
      <c r="D198" s="457"/>
      <c r="E198" s="457"/>
      <c r="F198" s="12"/>
      <c r="G198" s="457"/>
      <c r="H198" s="12"/>
      <c r="I198" s="12"/>
      <c r="J198" s="12"/>
      <c r="K198" s="12"/>
      <c r="L198" s="40"/>
      <c r="M198" s="61"/>
      <c r="N198" s="61"/>
      <c r="O198" s="61"/>
      <c r="P198" s="11"/>
      <c r="Q198" s="410"/>
      <c r="R198" s="410"/>
      <c r="S198" s="410"/>
      <c r="T198" s="410"/>
      <c r="U198" s="410">
        <v>225236</v>
      </c>
      <c r="V198" s="410"/>
      <c r="W198" s="410"/>
      <c r="X198" s="410"/>
      <c r="Y198" s="410"/>
      <c r="Z198" s="410"/>
      <c r="AA198" s="410"/>
      <c r="AB198" s="410"/>
      <c r="AC198" s="410"/>
      <c r="AD198" s="410"/>
      <c r="AE198" s="55" t="s">
        <v>2080</v>
      </c>
      <c r="AF198" s="443"/>
      <c r="AG198" s="55" t="s">
        <v>1993</v>
      </c>
      <c r="AH198" s="61" t="s">
        <v>1069</v>
      </c>
      <c r="AI198" s="410">
        <v>300</v>
      </c>
      <c r="AJ198" s="410">
        <v>225235.80799999999</v>
      </c>
      <c r="AK198" s="444">
        <v>1</v>
      </c>
      <c r="AL198" s="61" t="s">
        <v>398</v>
      </c>
      <c r="AM198" s="61" t="s">
        <v>398</v>
      </c>
      <c r="AN198" s="61" t="s">
        <v>398</v>
      </c>
      <c r="AO198" s="61" t="s">
        <v>398</v>
      </c>
      <c r="AP198" s="61" t="s">
        <v>398</v>
      </c>
      <c r="AQ198" s="61"/>
      <c r="AR198" s="61"/>
      <c r="AS198" s="61"/>
      <c r="AT198" s="61"/>
      <c r="AU198" s="61"/>
      <c r="AV198" s="61"/>
      <c r="AW198" s="61"/>
      <c r="AX198" s="55" t="s">
        <v>2065</v>
      </c>
      <c r="AY198" s="55"/>
    </row>
    <row r="199" spans="1:51" ht="360" x14ac:dyDescent="0.25">
      <c r="A199" s="12"/>
      <c r="B199" s="12"/>
      <c r="C199" s="457"/>
      <c r="D199" s="457"/>
      <c r="E199" s="457"/>
      <c r="F199" s="12"/>
      <c r="G199" s="457"/>
      <c r="H199" s="12"/>
      <c r="I199" s="12"/>
      <c r="J199" s="12"/>
      <c r="K199" s="12"/>
      <c r="L199" s="40"/>
      <c r="M199" s="61"/>
      <c r="N199" s="61"/>
      <c r="O199" s="61"/>
      <c r="P199" s="11"/>
      <c r="Q199" s="410"/>
      <c r="R199" s="410"/>
      <c r="S199" s="410"/>
      <c r="T199" s="410"/>
      <c r="U199" s="410">
        <v>380261</v>
      </c>
      <c r="V199" s="410"/>
      <c r="W199" s="410"/>
      <c r="X199" s="410"/>
      <c r="Y199" s="410"/>
      <c r="Z199" s="410"/>
      <c r="AA199" s="410"/>
      <c r="AB199" s="410"/>
      <c r="AC199" s="410"/>
      <c r="AD199" s="410"/>
      <c r="AE199" s="55" t="s">
        <v>2081</v>
      </c>
      <c r="AF199" s="443"/>
      <c r="AG199" s="55" t="s">
        <v>2070</v>
      </c>
      <c r="AH199" s="61" t="s">
        <v>1125</v>
      </c>
      <c r="AI199" s="410">
        <v>400</v>
      </c>
      <c r="AJ199" s="410">
        <v>380261.11200000002</v>
      </c>
      <c r="AK199" s="444">
        <v>2</v>
      </c>
      <c r="AL199" s="61" t="s">
        <v>398</v>
      </c>
      <c r="AM199" s="61" t="s">
        <v>398</v>
      </c>
      <c r="AN199" s="61" t="s">
        <v>398</v>
      </c>
      <c r="AO199" s="61" t="s">
        <v>398</v>
      </c>
      <c r="AP199" s="61" t="s">
        <v>398</v>
      </c>
      <c r="AQ199" s="61"/>
      <c r="AR199" s="61"/>
      <c r="AS199" s="61"/>
      <c r="AT199" s="61"/>
      <c r="AU199" s="61"/>
      <c r="AV199" s="61"/>
      <c r="AW199" s="61"/>
      <c r="AX199" s="55" t="s">
        <v>2065</v>
      </c>
      <c r="AY199" s="55"/>
    </row>
    <row r="200" spans="1:51" ht="405" x14ac:dyDescent="0.25">
      <c r="A200" s="12"/>
      <c r="B200" s="12"/>
      <c r="C200" s="457"/>
      <c r="D200" s="457"/>
      <c r="E200" s="457"/>
      <c r="F200" s="12"/>
      <c r="G200" s="457"/>
      <c r="H200" s="12"/>
      <c r="I200" s="12"/>
      <c r="J200" s="12"/>
      <c r="K200" s="12"/>
      <c r="L200" s="40"/>
      <c r="M200" s="61"/>
      <c r="N200" s="61"/>
      <c r="O200" s="61"/>
      <c r="P200" s="11"/>
      <c r="Q200" s="410"/>
      <c r="R200" s="410"/>
      <c r="S200" s="410"/>
      <c r="T200" s="410"/>
      <c r="U200" s="410">
        <v>1391781</v>
      </c>
      <c r="V200" s="410"/>
      <c r="W200" s="410"/>
      <c r="X200" s="410"/>
      <c r="Y200" s="410"/>
      <c r="Z200" s="410"/>
      <c r="AA200" s="410"/>
      <c r="AB200" s="410"/>
      <c r="AC200" s="410"/>
      <c r="AD200" s="410"/>
      <c r="AE200" s="55" t="s">
        <v>2082</v>
      </c>
      <c r="AF200" s="443"/>
      <c r="AG200" s="55" t="s">
        <v>1854</v>
      </c>
      <c r="AH200" s="61" t="s">
        <v>1694</v>
      </c>
      <c r="AI200" s="410">
        <v>13278</v>
      </c>
      <c r="AJ200" s="410">
        <v>1391781.352</v>
      </c>
      <c r="AK200" s="444">
        <v>1</v>
      </c>
      <c r="AL200" s="61" t="s">
        <v>398</v>
      </c>
      <c r="AM200" s="61" t="s">
        <v>398</v>
      </c>
      <c r="AN200" s="61" t="s">
        <v>398</v>
      </c>
      <c r="AO200" s="61" t="s">
        <v>398</v>
      </c>
      <c r="AP200" s="61" t="s">
        <v>398</v>
      </c>
      <c r="AQ200" s="61" t="s">
        <v>398</v>
      </c>
      <c r="AR200" s="61" t="s">
        <v>398</v>
      </c>
      <c r="AS200" s="61" t="s">
        <v>398</v>
      </c>
      <c r="AT200" s="61" t="s">
        <v>398</v>
      </c>
      <c r="AU200" s="61" t="s">
        <v>398</v>
      </c>
      <c r="AV200" s="61" t="s">
        <v>398</v>
      </c>
      <c r="AW200" s="61" t="s">
        <v>398</v>
      </c>
      <c r="AX200" s="55" t="s">
        <v>2065</v>
      </c>
      <c r="AY200" s="55"/>
    </row>
    <row r="201" spans="1:51" ht="270" x14ac:dyDescent="0.25">
      <c r="A201" s="12"/>
      <c r="B201" s="12"/>
      <c r="C201" s="457"/>
      <c r="D201" s="457"/>
      <c r="E201" s="457"/>
      <c r="F201" s="12"/>
      <c r="G201" s="457"/>
      <c r="H201" s="12"/>
      <c r="I201" s="12"/>
      <c r="J201" s="12"/>
      <c r="K201" s="12"/>
      <c r="L201" s="40"/>
      <c r="M201" s="61"/>
      <c r="N201" s="61"/>
      <c r="O201" s="61"/>
      <c r="P201" s="11"/>
      <c r="Q201" s="410"/>
      <c r="R201" s="410"/>
      <c r="S201" s="410"/>
      <c r="T201" s="410"/>
      <c r="U201" s="410">
        <v>1333500</v>
      </c>
      <c r="V201" s="410"/>
      <c r="W201" s="410"/>
      <c r="X201" s="410"/>
      <c r="Y201" s="410"/>
      <c r="Z201" s="410"/>
      <c r="AA201" s="410"/>
      <c r="AB201" s="410"/>
      <c r="AC201" s="410"/>
      <c r="AD201" s="410"/>
      <c r="AE201" s="55" t="s">
        <v>2083</v>
      </c>
      <c r="AF201" s="443"/>
      <c r="AG201" s="55" t="s">
        <v>2019</v>
      </c>
      <c r="AH201" s="61" t="s">
        <v>2020</v>
      </c>
      <c r="AI201" s="410">
        <v>5995</v>
      </c>
      <c r="AJ201" s="410">
        <v>1333500</v>
      </c>
      <c r="AK201" s="444">
        <v>1</v>
      </c>
      <c r="AL201" s="61" t="s">
        <v>398</v>
      </c>
      <c r="AM201" s="61" t="s">
        <v>398</v>
      </c>
      <c r="AN201" s="61" t="s">
        <v>398</v>
      </c>
      <c r="AO201" s="61" t="s">
        <v>398</v>
      </c>
      <c r="AP201" s="61" t="s">
        <v>398</v>
      </c>
      <c r="AQ201" s="61" t="s">
        <v>398</v>
      </c>
      <c r="AR201" s="61" t="s">
        <v>398</v>
      </c>
      <c r="AS201" s="61" t="s">
        <v>398</v>
      </c>
      <c r="AT201" s="61" t="s">
        <v>398</v>
      </c>
      <c r="AU201" s="61" t="s">
        <v>398</v>
      </c>
      <c r="AV201" s="61" t="s">
        <v>398</v>
      </c>
      <c r="AW201" s="61" t="s">
        <v>398</v>
      </c>
      <c r="AX201" s="55" t="s">
        <v>2065</v>
      </c>
      <c r="AY201" s="55"/>
    </row>
    <row r="202" spans="1:51" ht="225" x14ac:dyDescent="0.25">
      <c r="A202" s="12"/>
      <c r="B202" s="12"/>
      <c r="C202" s="457"/>
      <c r="D202" s="457"/>
      <c r="E202" s="457"/>
      <c r="F202" s="12"/>
      <c r="G202" s="457"/>
      <c r="H202" s="12"/>
      <c r="I202" s="12"/>
      <c r="J202" s="12"/>
      <c r="K202" s="12"/>
      <c r="L202" s="40"/>
      <c r="M202" s="61"/>
      <c r="N202" s="61"/>
      <c r="O202" s="61"/>
      <c r="P202" s="11"/>
      <c r="Q202" s="410"/>
      <c r="R202" s="410"/>
      <c r="S202" s="410"/>
      <c r="T202" s="410"/>
      <c r="U202" s="410">
        <v>1168402.4726</v>
      </c>
      <c r="V202" s="410"/>
      <c r="W202" s="410"/>
      <c r="X202" s="410"/>
      <c r="Y202" s="410"/>
      <c r="Z202" s="410"/>
      <c r="AA202" s="410"/>
      <c r="AB202" s="410"/>
      <c r="AC202" s="410"/>
      <c r="AD202" s="410"/>
      <c r="AE202" s="55" t="s">
        <v>2084</v>
      </c>
      <c r="AF202" s="443"/>
      <c r="AG202" s="55" t="s">
        <v>1799</v>
      </c>
      <c r="AH202" s="61" t="s">
        <v>227</v>
      </c>
      <c r="AI202" s="410">
        <v>13278</v>
      </c>
      <c r="AJ202" s="410">
        <v>1168402.4726</v>
      </c>
      <c r="AK202" s="444">
        <v>1</v>
      </c>
      <c r="AL202" s="61" t="s">
        <v>398</v>
      </c>
      <c r="AM202" s="61" t="s">
        <v>398</v>
      </c>
      <c r="AN202" s="61" t="s">
        <v>398</v>
      </c>
      <c r="AO202" s="61" t="s">
        <v>398</v>
      </c>
      <c r="AP202" s="61" t="s">
        <v>398</v>
      </c>
      <c r="AQ202" s="61" t="s">
        <v>398</v>
      </c>
      <c r="AR202" s="61" t="s">
        <v>398</v>
      </c>
      <c r="AS202" s="61" t="s">
        <v>398</v>
      </c>
      <c r="AT202" s="61" t="s">
        <v>398</v>
      </c>
      <c r="AU202" s="61" t="s">
        <v>398</v>
      </c>
      <c r="AV202" s="61" t="s">
        <v>398</v>
      </c>
      <c r="AW202" s="61" t="s">
        <v>398</v>
      </c>
      <c r="AX202" s="55" t="s">
        <v>2065</v>
      </c>
      <c r="AY202" s="55"/>
    </row>
    <row r="203" spans="1:51" ht="240" x14ac:dyDescent="0.25">
      <c r="A203" s="12"/>
      <c r="B203" s="12"/>
      <c r="C203" s="457"/>
      <c r="D203" s="457"/>
      <c r="E203" s="457"/>
      <c r="F203" s="12"/>
      <c r="G203" s="457"/>
      <c r="H203" s="12"/>
      <c r="I203" s="12"/>
      <c r="J203" s="12"/>
      <c r="K203" s="12"/>
      <c r="L203" s="40"/>
      <c r="M203" s="61"/>
      <c r="N203" s="61"/>
      <c r="O203" s="61"/>
      <c r="P203" s="11"/>
      <c r="Q203" s="410"/>
      <c r="R203" s="410"/>
      <c r="S203" s="410"/>
      <c r="T203" s="410"/>
      <c r="U203" s="410">
        <v>9337526</v>
      </c>
      <c r="V203" s="410"/>
      <c r="W203" s="410"/>
      <c r="X203" s="410"/>
      <c r="Y203" s="410"/>
      <c r="Z203" s="410"/>
      <c r="AA203" s="410"/>
      <c r="AB203" s="410"/>
      <c r="AC203" s="410"/>
      <c r="AD203" s="410"/>
      <c r="AE203" s="55" t="s">
        <v>2085</v>
      </c>
      <c r="AF203" s="443"/>
      <c r="AG203" s="55" t="s">
        <v>2086</v>
      </c>
      <c r="AH203" s="55" t="s">
        <v>2087</v>
      </c>
      <c r="AI203" s="410">
        <v>21900</v>
      </c>
      <c r="AJ203" s="410">
        <v>9337526.0219999999</v>
      </c>
      <c r="AK203" s="444">
        <v>73</v>
      </c>
      <c r="AL203" s="61" t="s">
        <v>398</v>
      </c>
      <c r="AM203" s="61" t="s">
        <v>398</v>
      </c>
      <c r="AN203" s="61" t="s">
        <v>398</v>
      </c>
      <c r="AO203" s="61" t="s">
        <v>398</v>
      </c>
      <c r="AP203" s="61" t="s">
        <v>398</v>
      </c>
      <c r="AQ203" s="61" t="s">
        <v>398</v>
      </c>
      <c r="AR203" s="61" t="s">
        <v>398</v>
      </c>
      <c r="AS203" s="61" t="s">
        <v>398</v>
      </c>
      <c r="AT203" s="61" t="s">
        <v>398</v>
      </c>
      <c r="AU203" s="61" t="s">
        <v>398</v>
      </c>
      <c r="AV203" s="61" t="s">
        <v>398</v>
      </c>
      <c r="AW203" s="61" t="s">
        <v>398</v>
      </c>
      <c r="AX203" s="55" t="s">
        <v>2065</v>
      </c>
      <c r="AY203" s="55"/>
    </row>
    <row r="204" spans="1:51" ht="225" x14ac:dyDescent="0.25">
      <c r="A204" s="12"/>
      <c r="B204" s="12"/>
      <c r="C204" s="457"/>
      <c r="D204" s="457"/>
      <c r="E204" s="457"/>
      <c r="F204" s="12"/>
      <c r="G204" s="457"/>
      <c r="H204" s="12"/>
      <c r="I204" s="12"/>
      <c r="J204" s="12"/>
      <c r="K204" s="12"/>
      <c r="L204" s="40"/>
      <c r="M204" s="61"/>
      <c r="N204" s="61"/>
      <c r="O204" s="61"/>
      <c r="P204" s="11"/>
      <c r="Q204" s="410"/>
      <c r="R204" s="410"/>
      <c r="S204" s="410"/>
      <c r="T204" s="410"/>
      <c r="U204" s="410">
        <v>187806.76199999999</v>
      </c>
      <c r="V204" s="410"/>
      <c r="W204" s="410"/>
      <c r="X204" s="410">
        <v>195769.48</v>
      </c>
      <c r="Y204" s="410"/>
      <c r="Z204" s="410"/>
      <c r="AA204" s="410"/>
      <c r="AB204" s="410"/>
      <c r="AC204" s="410"/>
      <c r="AD204" s="410"/>
      <c r="AE204" s="55" t="s">
        <v>2088</v>
      </c>
      <c r="AF204" s="443">
        <v>2017003190093</v>
      </c>
      <c r="AG204" s="55" t="s">
        <v>1750</v>
      </c>
      <c r="AH204" s="61" t="s">
        <v>227</v>
      </c>
      <c r="AI204" s="410">
        <v>2900</v>
      </c>
      <c r="AJ204" s="410">
        <v>383576.24200000003</v>
      </c>
      <c r="AK204" s="444">
        <v>1</v>
      </c>
      <c r="AL204" s="61" t="s">
        <v>398</v>
      </c>
      <c r="AM204" s="61" t="s">
        <v>398</v>
      </c>
      <c r="AN204" s="61" t="s">
        <v>398</v>
      </c>
      <c r="AO204" s="61" t="s">
        <v>398</v>
      </c>
      <c r="AP204" s="61" t="s">
        <v>398</v>
      </c>
      <c r="AQ204" s="61" t="s">
        <v>398</v>
      </c>
      <c r="AR204" s="61"/>
      <c r="AS204" s="61"/>
      <c r="AT204" s="61"/>
      <c r="AU204" s="61"/>
      <c r="AV204" s="61"/>
      <c r="AW204" s="61"/>
      <c r="AX204" s="55" t="s">
        <v>2089</v>
      </c>
      <c r="AY204" s="55"/>
    </row>
    <row r="205" spans="1:51" ht="165" x14ac:dyDescent="0.25">
      <c r="A205" s="12"/>
      <c r="B205" s="12"/>
      <c r="C205" s="457"/>
      <c r="D205" s="457"/>
      <c r="E205" s="457"/>
      <c r="F205" s="12"/>
      <c r="G205" s="457"/>
      <c r="H205" s="12"/>
      <c r="I205" s="12"/>
      <c r="J205" s="12"/>
      <c r="K205" s="12"/>
      <c r="L205" s="40"/>
      <c r="M205" s="61"/>
      <c r="N205" s="61"/>
      <c r="O205" s="61"/>
      <c r="P205" s="11"/>
      <c r="Q205" s="410"/>
      <c r="R205" s="410"/>
      <c r="S205" s="410"/>
      <c r="T205" s="410"/>
      <c r="U205" s="410">
        <f>AJ205</f>
        <v>365499</v>
      </c>
      <c r="V205" s="410"/>
      <c r="W205" s="410"/>
      <c r="X205" s="410"/>
      <c r="Y205" s="410"/>
      <c r="Z205" s="410"/>
      <c r="AA205" s="410"/>
      <c r="AB205" s="410"/>
      <c r="AC205" s="410"/>
      <c r="AD205" s="410"/>
      <c r="AE205" s="55" t="s">
        <v>2090</v>
      </c>
      <c r="AF205" s="443"/>
      <c r="AG205" s="55" t="s">
        <v>1719</v>
      </c>
      <c r="AH205" s="61" t="s">
        <v>1694</v>
      </c>
      <c r="AI205" s="410">
        <v>10626</v>
      </c>
      <c r="AJ205" s="410">
        <v>365499</v>
      </c>
      <c r="AK205" s="444">
        <v>0.2</v>
      </c>
      <c r="AL205" s="61" t="s">
        <v>398</v>
      </c>
      <c r="AM205" s="61"/>
      <c r="AN205" s="61"/>
      <c r="AO205" s="61"/>
      <c r="AP205" s="61"/>
      <c r="AQ205" s="61"/>
      <c r="AR205" s="61"/>
      <c r="AS205" s="61"/>
      <c r="AT205" s="61"/>
      <c r="AU205" s="61"/>
      <c r="AV205" s="61"/>
      <c r="AW205" s="61"/>
      <c r="AX205" s="55" t="s">
        <v>1823</v>
      </c>
      <c r="AY205" s="55"/>
    </row>
    <row r="206" spans="1:51" ht="240" x14ac:dyDescent="0.25">
      <c r="A206" s="12"/>
      <c r="B206" s="12"/>
      <c r="C206" s="457"/>
      <c r="D206" s="457"/>
      <c r="E206" s="457"/>
      <c r="F206" s="12"/>
      <c r="G206" s="457"/>
      <c r="H206" s="12"/>
      <c r="I206" s="12"/>
      <c r="J206" s="12"/>
      <c r="K206" s="12"/>
      <c r="L206" s="40"/>
      <c r="M206" s="61"/>
      <c r="N206" s="61"/>
      <c r="O206" s="61"/>
      <c r="P206" s="11"/>
      <c r="Q206" s="410"/>
      <c r="R206" s="410"/>
      <c r="S206" s="410"/>
      <c r="T206" s="410"/>
      <c r="U206" s="410"/>
      <c r="V206" s="410"/>
      <c r="W206" s="410"/>
      <c r="X206" s="410"/>
      <c r="Y206" s="410"/>
      <c r="Z206" s="410"/>
      <c r="AA206" s="410"/>
      <c r="AB206" s="410">
        <f t="shared" ref="AB206:AB207" si="35">AJ206</f>
        <v>12963.8442</v>
      </c>
      <c r="AC206" s="410"/>
      <c r="AD206" s="410"/>
      <c r="AE206" s="55" t="s">
        <v>2091</v>
      </c>
      <c r="AF206" s="443"/>
      <c r="AG206" s="55" t="s">
        <v>2019</v>
      </c>
      <c r="AH206" s="61" t="s">
        <v>2020</v>
      </c>
      <c r="AI206" s="410">
        <v>7800</v>
      </c>
      <c r="AJ206" s="410">
        <v>12963.8442</v>
      </c>
      <c r="AK206" s="444">
        <v>0.3</v>
      </c>
      <c r="AL206" s="61" t="s">
        <v>398</v>
      </c>
      <c r="AM206" s="61"/>
      <c r="AN206" s="61"/>
      <c r="AO206" s="61"/>
      <c r="AP206" s="61"/>
      <c r="AQ206" s="61"/>
      <c r="AR206" s="61"/>
      <c r="AS206" s="61"/>
      <c r="AT206" s="61"/>
      <c r="AU206" s="61"/>
      <c r="AV206" s="61"/>
      <c r="AW206" s="61"/>
      <c r="AX206" s="55" t="s">
        <v>2021</v>
      </c>
      <c r="AY206" s="55" t="s">
        <v>2092</v>
      </c>
    </row>
    <row r="207" spans="1:51" ht="240" x14ac:dyDescent="0.25">
      <c r="A207" s="12"/>
      <c r="B207" s="12"/>
      <c r="C207" s="457"/>
      <c r="D207" s="457"/>
      <c r="E207" s="457"/>
      <c r="F207" s="12"/>
      <c r="G207" s="457"/>
      <c r="H207" s="12"/>
      <c r="I207" s="12"/>
      <c r="J207" s="12"/>
      <c r="K207" s="12"/>
      <c r="L207" s="40"/>
      <c r="M207" s="61"/>
      <c r="N207" s="61"/>
      <c r="O207" s="61"/>
      <c r="P207" s="11"/>
      <c r="Q207" s="410"/>
      <c r="R207" s="410"/>
      <c r="S207" s="410"/>
      <c r="T207" s="410"/>
      <c r="U207" s="410"/>
      <c r="V207" s="410"/>
      <c r="W207" s="410"/>
      <c r="X207" s="410"/>
      <c r="Y207" s="410"/>
      <c r="Z207" s="410"/>
      <c r="AA207" s="410"/>
      <c r="AB207" s="410">
        <f t="shared" si="35"/>
        <v>20328.444500000001</v>
      </c>
      <c r="AC207" s="410"/>
      <c r="AD207" s="410"/>
      <c r="AE207" s="55" t="s">
        <v>2093</v>
      </c>
      <c r="AF207" s="443"/>
      <c r="AG207" s="55" t="s">
        <v>1817</v>
      </c>
      <c r="AH207" s="61" t="s">
        <v>1069</v>
      </c>
      <c r="AI207" s="410">
        <v>18111</v>
      </c>
      <c r="AJ207" s="410">
        <v>20328.444500000001</v>
      </c>
      <c r="AK207" s="444">
        <v>0.5</v>
      </c>
      <c r="AL207" s="61" t="s">
        <v>398</v>
      </c>
      <c r="AM207" s="61"/>
      <c r="AN207" s="61"/>
      <c r="AO207" s="61"/>
      <c r="AP207" s="61"/>
      <c r="AQ207" s="61"/>
      <c r="AR207" s="61"/>
      <c r="AS207" s="61"/>
      <c r="AT207" s="61"/>
      <c r="AU207" s="61"/>
      <c r="AV207" s="61"/>
      <c r="AW207" s="61"/>
      <c r="AX207" s="55" t="s">
        <v>2021</v>
      </c>
      <c r="AY207" s="55" t="s">
        <v>2092</v>
      </c>
    </row>
    <row r="208" spans="1:51" ht="375" x14ac:dyDescent="0.25">
      <c r="A208" s="12"/>
      <c r="B208" s="12"/>
      <c r="C208" s="457"/>
      <c r="D208" s="457"/>
      <c r="E208" s="457"/>
      <c r="F208" s="12"/>
      <c r="G208" s="457"/>
      <c r="H208" s="12"/>
      <c r="I208" s="12"/>
      <c r="J208" s="12"/>
      <c r="K208" s="12"/>
      <c r="L208" s="40"/>
      <c r="M208" s="61"/>
      <c r="N208" s="61"/>
      <c r="O208" s="61"/>
      <c r="P208" s="11"/>
      <c r="Q208" s="410"/>
      <c r="R208" s="410"/>
      <c r="S208" s="410"/>
      <c r="T208" s="410"/>
      <c r="U208" s="410">
        <v>211445</v>
      </c>
      <c r="V208" s="410"/>
      <c r="W208" s="410"/>
      <c r="X208" s="410"/>
      <c r="Y208" s="410"/>
      <c r="Z208" s="410"/>
      <c r="AA208" s="410"/>
      <c r="AB208" s="410"/>
      <c r="AC208" s="410"/>
      <c r="AD208" s="410"/>
      <c r="AE208" s="55" t="s">
        <v>2094</v>
      </c>
      <c r="AF208" s="443"/>
      <c r="AG208" s="55" t="s">
        <v>2095</v>
      </c>
      <c r="AH208" s="61" t="s">
        <v>1125</v>
      </c>
      <c r="AI208" s="410">
        <v>2400</v>
      </c>
      <c r="AJ208" s="410">
        <v>211445</v>
      </c>
      <c r="AK208" s="444">
        <v>1</v>
      </c>
      <c r="AL208" s="61"/>
      <c r="AM208" s="61" t="s">
        <v>398</v>
      </c>
      <c r="AN208" s="61" t="s">
        <v>398</v>
      </c>
      <c r="AO208" s="61" t="s">
        <v>398</v>
      </c>
      <c r="AP208" s="61"/>
      <c r="AQ208" s="61"/>
      <c r="AR208" s="61"/>
      <c r="AS208" s="61"/>
      <c r="AT208" s="61"/>
      <c r="AU208" s="61"/>
      <c r="AV208" s="61"/>
      <c r="AW208" s="61"/>
      <c r="AX208" s="55" t="s">
        <v>1780</v>
      </c>
      <c r="AY208" s="55"/>
    </row>
    <row r="209" spans="1:51" ht="409.5" x14ac:dyDescent="0.25">
      <c r="A209" s="12"/>
      <c r="B209" s="12"/>
      <c r="C209" s="457"/>
      <c r="D209" s="457"/>
      <c r="E209" s="457"/>
      <c r="F209" s="12"/>
      <c r="G209" s="457"/>
      <c r="H209" s="12"/>
      <c r="I209" s="12"/>
      <c r="J209" s="12"/>
      <c r="K209" s="12"/>
      <c r="L209" s="40"/>
      <c r="M209" s="61"/>
      <c r="N209" s="61"/>
      <c r="O209" s="61"/>
      <c r="P209" s="11"/>
      <c r="Q209" s="410"/>
      <c r="R209" s="410"/>
      <c r="S209" s="410"/>
      <c r="T209" s="410"/>
      <c r="U209" s="410">
        <v>669890.34400000004</v>
      </c>
      <c r="V209" s="410"/>
      <c r="W209" s="410"/>
      <c r="X209" s="410"/>
      <c r="Y209" s="410"/>
      <c r="Z209" s="410"/>
      <c r="AA209" s="410"/>
      <c r="AB209" s="410"/>
      <c r="AC209" s="410"/>
      <c r="AD209" s="410"/>
      <c r="AE209" s="55" t="s">
        <v>2096</v>
      </c>
      <c r="AF209" s="443"/>
      <c r="AG209" s="55" t="s">
        <v>2097</v>
      </c>
      <c r="AH209" s="55" t="s">
        <v>2098</v>
      </c>
      <c r="AI209" s="410">
        <v>11500</v>
      </c>
      <c r="AJ209" s="410">
        <v>669890.34400000004</v>
      </c>
      <c r="AK209" s="444">
        <v>0.5</v>
      </c>
      <c r="AL209" s="61" t="s">
        <v>398</v>
      </c>
      <c r="AM209" s="61" t="s">
        <v>398</v>
      </c>
      <c r="AN209" s="61" t="s">
        <v>398</v>
      </c>
      <c r="AO209" s="61"/>
      <c r="AP209" s="61"/>
      <c r="AQ209" s="61"/>
      <c r="AR209" s="61"/>
      <c r="AS209" s="61"/>
      <c r="AT209" s="61"/>
      <c r="AU209" s="61"/>
      <c r="AV209" s="61"/>
      <c r="AW209" s="61"/>
      <c r="AX209" s="55" t="s">
        <v>1780</v>
      </c>
      <c r="AY209" s="55"/>
    </row>
    <row r="210" spans="1:51" ht="285" x14ac:dyDescent="0.25">
      <c r="A210" s="12"/>
      <c r="B210" s="12"/>
      <c r="C210" s="457"/>
      <c r="D210" s="457"/>
      <c r="E210" s="457"/>
      <c r="F210" s="12"/>
      <c r="G210" s="457"/>
      <c r="H210" s="12"/>
      <c r="I210" s="12"/>
      <c r="J210" s="12"/>
      <c r="K210" s="12"/>
      <c r="L210" s="40"/>
      <c r="M210" s="61"/>
      <c r="N210" s="61"/>
      <c r="O210" s="61"/>
      <c r="P210" s="11"/>
      <c r="Q210" s="410"/>
      <c r="R210" s="410"/>
      <c r="S210" s="410"/>
      <c r="T210" s="410"/>
      <c r="U210" s="410">
        <v>1201643.274</v>
      </c>
      <c r="V210" s="410"/>
      <c r="W210" s="410"/>
      <c r="X210" s="410"/>
      <c r="Y210" s="410"/>
      <c r="Z210" s="410"/>
      <c r="AA210" s="410"/>
      <c r="AB210" s="410"/>
      <c r="AC210" s="410"/>
      <c r="AD210" s="410"/>
      <c r="AE210" s="55" t="s">
        <v>2099</v>
      </c>
      <c r="AF210" s="443"/>
      <c r="AG210" s="55" t="s">
        <v>2100</v>
      </c>
      <c r="AH210" s="55" t="s">
        <v>186</v>
      </c>
      <c r="AI210" s="410">
        <v>6200</v>
      </c>
      <c r="AJ210" s="410">
        <v>1201643.274</v>
      </c>
      <c r="AK210" s="444">
        <v>0.5</v>
      </c>
      <c r="AL210" s="61" t="s">
        <v>398</v>
      </c>
      <c r="AM210" s="61" t="s">
        <v>398</v>
      </c>
      <c r="AN210" s="61" t="s">
        <v>398</v>
      </c>
      <c r="AO210" s="61"/>
      <c r="AP210" s="61"/>
      <c r="AQ210" s="61"/>
      <c r="AR210" s="61"/>
      <c r="AS210" s="61"/>
      <c r="AT210" s="61"/>
      <c r="AU210" s="61"/>
      <c r="AV210" s="61"/>
      <c r="AW210" s="61"/>
      <c r="AX210" s="55" t="s">
        <v>1780</v>
      </c>
      <c r="AY210" s="55"/>
    </row>
    <row r="211" spans="1:51" ht="225" x14ac:dyDescent="0.25">
      <c r="A211" s="12"/>
      <c r="B211" s="12"/>
      <c r="C211" s="457"/>
      <c r="D211" s="457"/>
      <c r="E211" s="457"/>
      <c r="F211" s="12"/>
      <c r="G211" s="457"/>
      <c r="H211" s="12"/>
      <c r="I211" s="12"/>
      <c r="J211" s="12"/>
      <c r="K211" s="12"/>
      <c r="L211" s="40"/>
      <c r="M211" s="61"/>
      <c r="N211" s="61"/>
      <c r="O211" s="61"/>
      <c r="P211" s="11"/>
      <c r="Q211" s="410">
        <v>262642.62599999999</v>
      </c>
      <c r="R211" s="410"/>
      <c r="S211" s="410"/>
      <c r="T211" s="410"/>
      <c r="U211" s="410"/>
      <c r="V211" s="410"/>
      <c r="W211" s="410"/>
      <c r="X211" s="410"/>
      <c r="Y211" s="410"/>
      <c r="Z211" s="410"/>
      <c r="AA211" s="410"/>
      <c r="AB211" s="410"/>
      <c r="AC211" s="410"/>
      <c r="AD211" s="410"/>
      <c r="AE211" s="55" t="s">
        <v>2101</v>
      </c>
      <c r="AF211" s="443"/>
      <c r="AG211" s="55" t="s">
        <v>2102</v>
      </c>
      <c r="AH211" s="61" t="s">
        <v>530</v>
      </c>
      <c r="AI211" s="410">
        <v>12000</v>
      </c>
      <c r="AJ211" s="410">
        <v>262642.62599999999</v>
      </c>
      <c r="AK211" s="444">
        <v>0.3</v>
      </c>
      <c r="AL211" s="61" t="s">
        <v>398</v>
      </c>
      <c r="AM211" s="61" t="s">
        <v>398</v>
      </c>
      <c r="AN211" s="61"/>
      <c r="AO211" s="61"/>
      <c r="AP211" s="61"/>
      <c r="AQ211" s="61"/>
      <c r="AR211" s="61"/>
      <c r="AS211" s="61"/>
      <c r="AT211" s="61"/>
      <c r="AU211" s="61"/>
      <c r="AV211" s="61"/>
      <c r="AW211" s="61"/>
      <c r="AX211" s="55" t="s">
        <v>1780</v>
      </c>
      <c r="AY211" s="55"/>
    </row>
    <row r="212" spans="1:51" ht="255" x14ac:dyDescent="0.25">
      <c r="A212" s="12"/>
      <c r="B212" s="12"/>
      <c r="C212" s="457"/>
      <c r="D212" s="457"/>
      <c r="E212" s="457"/>
      <c r="F212" s="12"/>
      <c r="G212" s="457"/>
      <c r="H212" s="12"/>
      <c r="I212" s="12"/>
      <c r="J212" s="12"/>
      <c r="K212" s="12"/>
      <c r="L212" s="40"/>
      <c r="M212" s="61"/>
      <c r="N212" s="61"/>
      <c r="O212" s="61"/>
      <c r="P212" s="11"/>
      <c r="Q212" s="410">
        <v>276701.56599999999</v>
      </c>
      <c r="R212" s="410"/>
      <c r="S212" s="410"/>
      <c r="T212" s="410"/>
      <c r="U212" s="410"/>
      <c r="V212" s="410"/>
      <c r="W212" s="410"/>
      <c r="X212" s="410"/>
      <c r="Y212" s="410"/>
      <c r="Z212" s="410"/>
      <c r="AA212" s="410"/>
      <c r="AB212" s="410"/>
      <c r="AC212" s="410"/>
      <c r="AD212" s="410"/>
      <c r="AE212" s="55" t="s">
        <v>2103</v>
      </c>
      <c r="AF212" s="443"/>
      <c r="AG212" s="55" t="s">
        <v>2104</v>
      </c>
      <c r="AH212" s="61" t="s">
        <v>2020</v>
      </c>
      <c r="AI212" s="410">
        <v>3870</v>
      </c>
      <c r="AJ212" s="410">
        <v>276701.56599999999</v>
      </c>
      <c r="AK212" s="444">
        <v>0.3</v>
      </c>
      <c r="AL212" s="61" t="s">
        <v>398</v>
      </c>
      <c r="AM212" s="61" t="s">
        <v>398</v>
      </c>
      <c r="AN212" s="61"/>
      <c r="AO212" s="61"/>
      <c r="AP212" s="61"/>
      <c r="AQ212" s="61"/>
      <c r="AR212" s="61"/>
      <c r="AS212" s="61"/>
      <c r="AT212" s="61"/>
      <c r="AU212" s="61"/>
      <c r="AV212" s="61"/>
      <c r="AW212" s="61"/>
      <c r="AX212" s="55" t="s">
        <v>1780</v>
      </c>
      <c r="AY212" s="55"/>
    </row>
    <row r="213" spans="1:51" ht="330" x14ac:dyDescent="0.25">
      <c r="A213" s="12"/>
      <c r="B213" s="12"/>
      <c r="C213" s="457"/>
      <c r="D213" s="457"/>
      <c r="E213" s="457"/>
      <c r="F213" s="12"/>
      <c r="G213" s="457"/>
      <c r="H213" s="12"/>
      <c r="I213" s="12"/>
      <c r="J213" s="12"/>
      <c r="K213" s="12"/>
      <c r="L213" s="40"/>
      <c r="M213" s="61"/>
      <c r="N213" s="61"/>
      <c r="O213" s="61"/>
      <c r="P213" s="11"/>
      <c r="Q213" s="410"/>
      <c r="R213" s="410"/>
      <c r="S213" s="410"/>
      <c r="T213" s="410"/>
      <c r="U213" s="410"/>
      <c r="V213" s="410"/>
      <c r="W213" s="410"/>
      <c r="X213" s="410"/>
      <c r="Y213" s="410"/>
      <c r="Z213" s="410"/>
      <c r="AA213" s="410"/>
      <c r="AB213" s="410">
        <v>754610.4</v>
      </c>
      <c r="AC213" s="410"/>
      <c r="AD213" s="410"/>
      <c r="AE213" s="55" t="s">
        <v>2105</v>
      </c>
      <c r="AF213" s="443"/>
      <c r="AG213" s="55" t="s">
        <v>2019</v>
      </c>
      <c r="AH213" s="61" t="s">
        <v>2020</v>
      </c>
      <c r="AI213" s="410">
        <v>29797</v>
      </c>
      <c r="AJ213" s="410">
        <v>754610.4</v>
      </c>
      <c r="AK213" s="444">
        <v>1</v>
      </c>
      <c r="AL213" s="61"/>
      <c r="AM213" s="61" t="s">
        <v>398</v>
      </c>
      <c r="AN213" s="61" t="s">
        <v>398</v>
      </c>
      <c r="AO213" s="61" t="s">
        <v>398</v>
      </c>
      <c r="AP213" s="61" t="s">
        <v>398</v>
      </c>
      <c r="AQ213" s="61"/>
      <c r="AR213" s="61"/>
      <c r="AS213" s="61"/>
      <c r="AT213" s="61"/>
      <c r="AU213" s="61"/>
      <c r="AV213" s="61"/>
      <c r="AW213" s="61"/>
      <c r="AX213" s="55" t="s">
        <v>2021</v>
      </c>
      <c r="AY213" s="55"/>
    </row>
    <row r="214" spans="1:51" ht="360" x14ac:dyDescent="0.25">
      <c r="A214" s="12"/>
      <c r="B214" s="12"/>
      <c r="C214" s="457"/>
      <c r="D214" s="457"/>
      <c r="E214" s="457"/>
      <c r="F214" s="12"/>
      <c r="G214" s="457"/>
      <c r="H214" s="12"/>
      <c r="I214" s="12"/>
      <c r="J214" s="12"/>
      <c r="K214" s="12"/>
      <c r="L214" s="40"/>
      <c r="M214" s="61"/>
      <c r="N214" s="61"/>
      <c r="O214" s="61"/>
      <c r="P214" s="11"/>
      <c r="Q214" s="410">
        <v>374895.63</v>
      </c>
      <c r="R214" s="410"/>
      <c r="S214" s="410"/>
      <c r="T214" s="410"/>
      <c r="U214" s="410"/>
      <c r="V214" s="410"/>
      <c r="W214" s="410"/>
      <c r="X214" s="410"/>
      <c r="Y214" s="410"/>
      <c r="Z214" s="410"/>
      <c r="AA214" s="410"/>
      <c r="AB214" s="410"/>
      <c r="AC214" s="410"/>
      <c r="AD214" s="410"/>
      <c r="AE214" s="55" t="s">
        <v>2106</v>
      </c>
      <c r="AF214" s="443"/>
      <c r="AG214" s="55" t="s">
        <v>2019</v>
      </c>
      <c r="AH214" s="61" t="s">
        <v>2020</v>
      </c>
      <c r="AI214" s="410">
        <v>29797</v>
      </c>
      <c r="AJ214" s="410">
        <v>374895.63</v>
      </c>
      <c r="AK214" s="444">
        <v>1</v>
      </c>
      <c r="AL214" s="61" t="s">
        <v>398</v>
      </c>
      <c r="AM214" s="61" t="s">
        <v>398</v>
      </c>
      <c r="AN214" s="61" t="s">
        <v>398</v>
      </c>
      <c r="AO214" s="61" t="s">
        <v>398</v>
      </c>
      <c r="AP214" s="61" t="s">
        <v>398</v>
      </c>
      <c r="AQ214" s="61"/>
      <c r="AR214" s="61"/>
      <c r="AS214" s="61"/>
      <c r="AT214" s="61"/>
      <c r="AU214" s="61"/>
      <c r="AV214" s="61"/>
      <c r="AW214" s="61"/>
      <c r="AX214" s="466" t="s">
        <v>2021</v>
      </c>
      <c r="AY214" s="55"/>
    </row>
    <row r="215" spans="1:51" ht="165" x14ac:dyDescent="0.25">
      <c r="A215" s="12"/>
      <c r="B215" s="12"/>
      <c r="C215" s="457"/>
      <c r="D215" s="457"/>
      <c r="E215" s="457"/>
      <c r="F215" s="12"/>
      <c r="G215" s="457"/>
      <c r="H215" s="12"/>
      <c r="I215" s="12"/>
      <c r="J215" s="12"/>
      <c r="K215" s="12"/>
      <c r="L215" s="40"/>
      <c r="M215" s="61"/>
      <c r="N215" s="61"/>
      <c r="O215" s="61"/>
      <c r="P215" s="11"/>
      <c r="Q215" s="410">
        <v>45515.332999999999</v>
      </c>
      <c r="R215" s="410"/>
      <c r="S215" s="410"/>
      <c r="T215" s="410"/>
      <c r="U215" s="410"/>
      <c r="V215" s="410"/>
      <c r="W215" s="410"/>
      <c r="X215" s="410"/>
      <c r="Y215" s="410"/>
      <c r="Z215" s="410"/>
      <c r="AA215" s="410"/>
      <c r="AB215" s="410"/>
      <c r="AC215" s="410"/>
      <c r="AD215" s="410"/>
      <c r="AE215" s="55" t="s">
        <v>2107</v>
      </c>
      <c r="AF215" s="443"/>
      <c r="AG215" s="55" t="s">
        <v>2019</v>
      </c>
      <c r="AH215" s="61" t="s">
        <v>2020</v>
      </c>
      <c r="AI215" s="410">
        <v>396</v>
      </c>
      <c r="AJ215" s="410">
        <v>45515.332999999999</v>
      </c>
      <c r="AK215" s="444">
        <v>1</v>
      </c>
      <c r="AL215" s="61"/>
      <c r="AM215" s="61" t="s">
        <v>398</v>
      </c>
      <c r="AN215" s="61"/>
      <c r="AO215" s="61"/>
      <c r="AP215" s="61"/>
      <c r="AQ215" s="61"/>
      <c r="AR215" s="61"/>
      <c r="AS215" s="61"/>
      <c r="AT215" s="61"/>
      <c r="AU215" s="61"/>
      <c r="AV215" s="61"/>
      <c r="AW215" s="61"/>
      <c r="AX215" s="55" t="s">
        <v>2021</v>
      </c>
      <c r="AY215" s="55"/>
    </row>
    <row r="216" spans="1:51" ht="165" x14ac:dyDescent="0.25">
      <c r="A216" s="12"/>
      <c r="B216" s="12"/>
      <c r="C216" s="457"/>
      <c r="D216" s="457"/>
      <c r="E216" s="457"/>
      <c r="F216" s="12"/>
      <c r="G216" s="457"/>
      <c r="H216" s="12"/>
      <c r="I216" s="12"/>
      <c r="J216" s="12"/>
      <c r="K216" s="12"/>
      <c r="L216" s="40"/>
      <c r="M216" s="61"/>
      <c r="N216" s="61"/>
      <c r="O216" s="61"/>
      <c r="P216" s="11"/>
      <c r="Q216" s="410">
        <f>AJ216</f>
        <v>1496835.7249999999</v>
      </c>
      <c r="R216" s="410"/>
      <c r="S216" s="410"/>
      <c r="T216" s="410"/>
      <c r="U216" s="410"/>
      <c r="V216" s="410"/>
      <c r="W216" s="410"/>
      <c r="X216" s="410"/>
      <c r="Y216" s="410"/>
      <c r="Z216" s="410"/>
      <c r="AA216" s="410"/>
      <c r="AB216" s="410"/>
      <c r="AC216" s="410"/>
      <c r="AD216" s="410"/>
      <c r="AE216" s="55" t="s">
        <v>2108</v>
      </c>
      <c r="AF216" s="443"/>
      <c r="AG216" s="55" t="s">
        <v>1681</v>
      </c>
      <c r="AH216" s="61" t="s">
        <v>530</v>
      </c>
      <c r="AI216" s="410">
        <v>1355000</v>
      </c>
      <c r="AJ216" s="410">
        <v>1496835.7249999999</v>
      </c>
      <c r="AK216" s="444">
        <v>1</v>
      </c>
      <c r="AL216" s="61"/>
      <c r="AM216" s="61" t="s">
        <v>398</v>
      </c>
      <c r="AN216" s="61" t="s">
        <v>398</v>
      </c>
      <c r="AO216" s="61" t="s">
        <v>398</v>
      </c>
      <c r="AP216" s="61" t="s">
        <v>398</v>
      </c>
      <c r="AQ216" s="61" t="s">
        <v>398</v>
      </c>
      <c r="AR216" s="61" t="s">
        <v>398</v>
      </c>
      <c r="AS216" s="61" t="s">
        <v>398</v>
      </c>
      <c r="AT216" s="61" t="s">
        <v>398</v>
      </c>
      <c r="AU216" s="61" t="s">
        <v>398</v>
      </c>
      <c r="AV216" s="61"/>
      <c r="AW216" s="61"/>
      <c r="AX216" s="55" t="s">
        <v>2021</v>
      </c>
      <c r="AY216" s="55"/>
    </row>
    <row r="217" spans="1:51" x14ac:dyDescent="0.25">
      <c r="A217" s="12"/>
      <c r="B217" s="12"/>
      <c r="C217" s="457"/>
      <c r="D217" s="457"/>
      <c r="E217" s="457"/>
      <c r="F217" s="12"/>
      <c r="G217" s="457"/>
      <c r="H217" s="12"/>
      <c r="I217" s="12"/>
      <c r="J217" s="12"/>
      <c r="K217" s="12"/>
      <c r="L217" s="40"/>
      <c r="M217" s="61"/>
      <c r="N217" s="61"/>
      <c r="O217" s="61"/>
      <c r="P217" s="11"/>
      <c r="Q217" s="410"/>
      <c r="R217" s="410"/>
      <c r="S217" s="410"/>
      <c r="T217" s="410"/>
      <c r="U217" s="410"/>
      <c r="V217" s="410"/>
      <c r="W217" s="410"/>
      <c r="X217" s="410"/>
      <c r="Y217" s="410"/>
      <c r="Z217" s="410"/>
      <c r="AA217" s="410"/>
      <c r="AB217" s="410"/>
      <c r="AC217" s="410"/>
      <c r="AD217" s="410"/>
      <c r="AE217" s="61"/>
      <c r="AF217" s="443"/>
      <c r="AG217" s="61"/>
      <c r="AH217" s="61"/>
      <c r="AI217" s="61"/>
      <c r="AJ217" s="61"/>
      <c r="AK217" s="444"/>
      <c r="AL217" s="61"/>
      <c r="AM217" s="61"/>
      <c r="AN217" s="61"/>
      <c r="AO217" s="61"/>
      <c r="AP217" s="61"/>
      <c r="AQ217" s="61"/>
      <c r="AR217" s="61"/>
      <c r="AS217" s="61"/>
      <c r="AT217" s="61"/>
      <c r="AU217" s="61"/>
      <c r="AV217" s="61"/>
      <c r="AW217" s="61"/>
      <c r="AX217" s="61"/>
      <c r="AY217" s="61"/>
    </row>
    <row r="218" spans="1:51" ht="195" x14ac:dyDescent="0.25">
      <c r="A218" s="424" t="s">
        <v>362</v>
      </c>
      <c r="B218" s="424" t="s">
        <v>1702</v>
      </c>
      <c r="C218" s="479"/>
      <c r="D218" s="479"/>
      <c r="E218" s="479"/>
      <c r="F218" s="424" t="s">
        <v>2052</v>
      </c>
      <c r="G218" s="479"/>
      <c r="H218" s="425" t="s">
        <v>2109</v>
      </c>
      <c r="I218" s="425" t="s">
        <v>2110</v>
      </c>
      <c r="J218" s="425">
        <v>0</v>
      </c>
      <c r="K218" s="425" t="s">
        <v>1686</v>
      </c>
      <c r="L218" s="426">
        <v>20</v>
      </c>
      <c r="M218" s="427">
        <v>5</v>
      </c>
      <c r="N218" s="425" t="s">
        <v>2110</v>
      </c>
      <c r="O218" s="427">
        <v>11</v>
      </c>
      <c r="P218" s="428">
        <f>Q218+R218+S218+T218+U218+V218+W218+X218+Y218+Z218+AA218+AB218+AC218+AD218</f>
        <v>752060.08100000001</v>
      </c>
      <c r="Q218" s="428">
        <f t="shared" ref="Q218:AK218" si="36">SUM(Q219:Q230)</f>
        <v>637753.34400000004</v>
      </c>
      <c r="R218" s="428">
        <f t="shared" si="36"/>
        <v>0</v>
      </c>
      <c r="S218" s="428">
        <f t="shared" si="36"/>
        <v>0</v>
      </c>
      <c r="T218" s="428">
        <f t="shared" si="36"/>
        <v>0</v>
      </c>
      <c r="U218" s="428">
        <f t="shared" si="36"/>
        <v>43477.207999999999</v>
      </c>
      <c r="V218" s="428">
        <f t="shared" si="36"/>
        <v>0</v>
      </c>
      <c r="W218" s="428">
        <f t="shared" si="36"/>
        <v>0</v>
      </c>
      <c r="X218" s="428">
        <f t="shared" si="36"/>
        <v>0</v>
      </c>
      <c r="Y218" s="428">
        <f t="shared" si="36"/>
        <v>0</v>
      </c>
      <c r="Z218" s="428">
        <f t="shared" si="36"/>
        <v>0</v>
      </c>
      <c r="AA218" s="428">
        <f t="shared" si="36"/>
        <v>0</v>
      </c>
      <c r="AB218" s="428">
        <f t="shared" si="36"/>
        <v>70829.52900000001</v>
      </c>
      <c r="AC218" s="428">
        <f t="shared" si="36"/>
        <v>0</v>
      </c>
      <c r="AD218" s="428">
        <f t="shared" si="36"/>
        <v>0</v>
      </c>
      <c r="AE218" s="427">
        <f t="shared" si="36"/>
        <v>0</v>
      </c>
      <c r="AF218" s="429">
        <f t="shared" si="36"/>
        <v>6051009570656</v>
      </c>
      <c r="AG218" s="427">
        <f t="shared" si="36"/>
        <v>0</v>
      </c>
      <c r="AH218" s="427">
        <f t="shared" si="36"/>
        <v>0</v>
      </c>
      <c r="AI218" s="428">
        <f t="shared" si="36"/>
        <v>1410419</v>
      </c>
      <c r="AJ218" s="428">
        <f t="shared" si="36"/>
        <v>752060.08100000001</v>
      </c>
      <c r="AK218" s="432">
        <f t="shared" si="36"/>
        <v>9.1999999999999993</v>
      </c>
      <c r="AL218" s="427"/>
      <c r="AM218" s="427"/>
      <c r="AN218" s="427"/>
      <c r="AO218" s="427"/>
      <c r="AP218" s="427"/>
      <c r="AQ218" s="427"/>
      <c r="AR218" s="427"/>
      <c r="AS218" s="427"/>
      <c r="AT218" s="427"/>
      <c r="AU218" s="427"/>
      <c r="AV218" s="427"/>
      <c r="AW218" s="427"/>
      <c r="AX218" s="427"/>
      <c r="AY218" s="427"/>
    </row>
    <row r="219" spans="1:51" ht="135" x14ac:dyDescent="0.25">
      <c r="A219" s="12"/>
      <c r="B219" s="12"/>
      <c r="C219" s="457"/>
      <c r="D219" s="457"/>
      <c r="E219" s="457"/>
      <c r="F219" s="12"/>
      <c r="G219" s="457"/>
      <c r="H219" s="12"/>
      <c r="I219" s="12"/>
      <c r="J219" s="12"/>
      <c r="K219" s="12"/>
      <c r="L219" s="40"/>
      <c r="M219" s="61"/>
      <c r="N219" s="61"/>
      <c r="O219" s="61"/>
      <c r="P219" s="11"/>
      <c r="Q219" s="410">
        <f>+AJ219</f>
        <v>25000</v>
      </c>
      <c r="R219" s="410"/>
      <c r="S219" s="410"/>
      <c r="T219" s="410"/>
      <c r="U219" s="410"/>
      <c r="V219" s="410"/>
      <c r="W219" s="410"/>
      <c r="X219" s="410"/>
      <c r="Y219" s="410"/>
      <c r="Z219" s="410"/>
      <c r="AA219" s="410"/>
      <c r="AB219" s="410"/>
      <c r="AC219" s="410"/>
      <c r="AD219" s="410"/>
      <c r="AE219" s="55" t="s">
        <v>2111</v>
      </c>
      <c r="AF219" s="443"/>
      <c r="AG219" s="61" t="s">
        <v>1681</v>
      </c>
      <c r="AH219" s="61" t="s">
        <v>530</v>
      </c>
      <c r="AI219" s="410">
        <v>2000</v>
      </c>
      <c r="AJ219" s="410">
        <v>25000</v>
      </c>
      <c r="AK219" s="444">
        <v>1</v>
      </c>
      <c r="AL219" s="61"/>
      <c r="AM219" s="61"/>
      <c r="AN219" s="61"/>
      <c r="AO219" s="61"/>
      <c r="AP219" s="61"/>
      <c r="AQ219" s="61" t="s">
        <v>398</v>
      </c>
      <c r="AR219" s="61" t="s">
        <v>398</v>
      </c>
      <c r="AS219" s="61" t="s">
        <v>398</v>
      </c>
      <c r="AT219" s="61"/>
      <c r="AU219" s="61"/>
      <c r="AV219" s="61"/>
      <c r="AW219" s="61"/>
      <c r="AX219" s="55" t="s">
        <v>1792</v>
      </c>
      <c r="AY219" s="61"/>
    </row>
    <row r="220" spans="1:51" ht="409.5" x14ac:dyDescent="0.25">
      <c r="A220" s="12"/>
      <c r="B220" s="12"/>
      <c r="C220" s="457"/>
      <c r="D220" s="457"/>
      <c r="E220" s="457"/>
      <c r="F220" s="12"/>
      <c r="G220" s="457"/>
      <c r="H220" s="12"/>
      <c r="I220" s="12"/>
      <c r="J220" s="12"/>
      <c r="K220" s="12"/>
      <c r="L220" s="40"/>
      <c r="M220" s="61"/>
      <c r="N220" s="61"/>
      <c r="O220" s="61"/>
      <c r="P220" s="11"/>
      <c r="Q220" s="410">
        <v>34086.072</v>
      </c>
      <c r="R220" s="410"/>
      <c r="S220" s="410"/>
      <c r="T220" s="410"/>
      <c r="U220" s="410"/>
      <c r="V220" s="410"/>
      <c r="W220" s="410"/>
      <c r="X220" s="410"/>
      <c r="Y220" s="410"/>
      <c r="Z220" s="410"/>
      <c r="AA220" s="410"/>
      <c r="AB220" s="410"/>
      <c r="AC220" s="410"/>
      <c r="AD220" s="410"/>
      <c r="AE220" s="55" t="s">
        <v>2112</v>
      </c>
      <c r="AF220" s="443"/>
      <c r="AG220" s="61" t="s">
        <v>2023</v>
      </c>
      <c r="AH220" s="61" t="s">
        <v>2020</v>
      </c>
      <c r="AI220" s="410">
        <v>200</v>
      </c>
      <c r="AJ220" s="410">
        <v>34086.072</v>
      </c>
      <c r="AK220" s="444">
        <v>1</v>
      </c>
      <c r="AL220" s="61" t="s">
        <v>398</v>
      </c>
      <c r="AM220" s="61" t="s">
        <v>398</v>
      </c>
      <c r="AN220" s="61" t="s">
        <v>398</v>
      </c>
      <c r="AO220" s="61" t="s">
        <v>398</v>
      </c>
      <c r="AP220" s="61" t="s">
        <v>398</v>
      </c>
      <c r="AQ220" s="61"/>
      <c r="AR220" s="61"/>
      <c r="AS220" s="61"/>
      <c r="AT220" s="61"/>
      <c r="AU220" s="61"/>
      <c r="AV220" s="61"/>
      <c r="AW220" s="61"/>
      <c r="AX220" s="55" t="s">
        <v>2065</v>
      </c>
      <c r="AY220" s="61"/>
    </row>
    <row r="221" spans="1:51" ht="270" x14ac:dyDescent="0.25">
      <c r="A221" s="12"/>
      <c r="B221" s="12"/>
      <c r="C221" s="457"/>
      <c r="D221" s="457"/>
      <c r="E221" s="457"/>
      <c r="F221" s="12"/>
      <c r="G221" s="457"/>
      <c r="H221" s="12"/>
      <c r="I221" s="12"/>
      <c r="J221" s="12"/>
      <c r="K221" s="12"/>
      <c r="L221" s="40"/>
      <c r="M221" s="61"/>
      <c r="N221" s="61"/>
      <c r="O221" s="61"/>
      <c r="P221" s="11"/>
      <c r="Q221" s="410">
        <v>311541.21299999999</v>
      </c>
      <c r="R221" s="410"/>
      <c r="S221" s="410"/>
      <c r="T221" s="410"/>
      <c r="U221" s="410"/>
      <c r="V221" s="410"/>
      <c r="W221" s="410"/>
      <c r="X221" s="410"/>
      <c r="Y221" s="410"/>
      <c r="Z221" s="410"/>
      <c r="AA221" s="410"/>
      <c r="AB221" s="410"/>
      <c r="AC221" s="410"/>
      <c r="AD221" s="410"/>
      <c r="AE221" s="55" t="s">
        <v>2113</v>
      </c>
      <c r="AF221" s="443"/>
      <c r="AG221" s="61" t="s">
        <v>2025</v>
      </c>
      <c r="AH221" s="61" t="s">
        <v>2020</v>
      </c>
      <c r="AI221" s="410">
        <v>900</v>
      </c>
      <c r="AJ221" s="410">
        <v>311541.21299999999</v>
      </c>
      <c r="AK221" s="444">
        <v>1</v>
      </c>
      <c r="AL221" s="61" t="s">
        <v>398</v>
      </c>
      <c r="AM221" s="61" t="s">
        <v>398</v>
      </c>
      <c r="AN221" s="61" t="s">
        <v>398</v>
      </c>
      <c r="AO221" s="61" t="s">
        <v>398</v>
      </c>
      <c r="AP221" s="61" t="s">
        <v>398</v>
      </c>
      <c r="AQ221" s="61"/>
      <c r="AR221" s="61"/>
      <c r="AS221" s="61"/>
      <c r="AT221" s="61"/>
      <c r="AU221" s="61"/>
      <c r="AV221" s="61"/>
      <c r="AW221" s="61"/>
      <c r="AX221" s="55" t="s">
        <v>2065</v>
      </c>
      <c r="AY221" s="61"/>
    </row>
    <row r="222" spans="1:51" ht="180" x14ac:dyDescent="0.25">
      <c r="A222" s="12"/>
      <c r="B222" s="12"/>
      <c r="C222" s="457"/>
      <c r="D222" s="457"/>
      <c r="E222" s="457"/>
      <c r="F222" s="12"/>
      <c r="G222" s="457"/>
      <c r="H222" s="12"/>
      <c r="I222" s="12"/>
      <c r="J222" s="12"/>
      <c r="K222" s="12"/>
      <c r="L222" s="40"/>
      <c r="M222" s="61"/>
      <c r="N222" s="61"/>
      <c r="O222" s="61"/>
      <c r="P222" s="11"/>
      <c r="Q222" s="410">
        <v>89032.917000000001</v>
      </c>
      <c r="R222" s="410"/>
      <c r="S222" s="410"/>
      <c r="T222" s="410"/>
      <c r="U222" s="410"/>
      <c r="V222" s="410"/>
      <c r="W222" s="410"/>
      <c r="X222" s="410"/>
      <c r="Y222" s="410"/>
      <c r="Z222" s="410"/>
      <c r="AA222" s="410"/>
      <c r="AB222" s="410"/>
      <c r="AC222" s="410"/>
      <c r="AD222" s="410"/>
      <c r="AE222" s="55" t="s">
        <v>2114</v>
      </c>
      <c r="AF222" s="443"/>
      <c r="AG222" s="61" t="s">
        <v>1799</v>
      </c>
      <c r="AH222" s="61" t="s">
        <v>227</v>
      </c>
      <c r="AI222" s="410">
        <v>1200</v>
      </c>
      <c r="AJ222" s="410">
        <v>89032.917000000001</v>
      </c>
      <c r="AK222" s="444">
        <v>1</v>
      </c>
      <c r="AL222" s="61" t="s">
        <v>398</v>
      </c>
      <c r="AM222" s="61" t="s">
        <v>398</v>
      </c>
      <c r="AN222" s="61" t="s">
        <v>398</v>
      </c>
      <c r="AO222" s="61" t="s">
        <v>398</v>
      </c>
      <c r="AP222" s="61" t="s">
        <v>398</v>
      </c>
      <c r="AQ222" s="61" t="s">
        <v>398</v>
      </c>
      <c r="AR222" s="61"/>
      <c r="AS222" s="61"/>
      <c r="AT222" s="61"/>
      <c r="AU222" s="61"/>
      <c r="AV222" s="61"/>
      <c r="AW222" s="61"/>
      <c r="AX222" s="55" t="s">
        <v>2065</v>
      </c>
      <c r="AY222" s="61"/>
    </row>
    <row r="223" spans="1:51" ht="409.5" x14ac:dyDescent="0.25">
      <c r="A223" s="12"/>
      <c r="B223" s="12"/>
      <c r="C223" s="457"/>
      <c r="D223" s="457"/>
      <c r="E223" s="457"/>
      <c r="F223" s="12"/>
      <c r="G223" s="457"/>
      <c r="H223" s="12"/>
      <c r="I223" s="12"/>
      <c r="J223" s="12"/>
      <c r="K223" s="12"/>
      <c r="L223" s="40"/>
      <c r="M223" s="61"/>
      <c r="N223" s="61"/>
      <c r="O223" s="61"/>
      <c r="P223" s="11"/>
      <c r="Q223" s="410">
        <v>78611.150999999998</v>
      </c>
      <c r="R223" s="410"/>
      <c r="S223" s="410"/>
      <c r="T223" s="410"/>
      <c r="U223" s="410"/>
      <c r="V223" s="410"/>
      <c r="W223" s="410"/>
      <c r="X223" s="410"/>
      <c r="Y223" s="410"/>
      <c r="Z223" s="410"/>
      <c r="AA223" s="410"/>
      <c r="AB223" s="410"/>
      <c r="AC223" s="410"/>
      <c r="AD223" s="410"/>
      <c r="AE223" s="55" t="s">
        <v>2115</v>
      </c>
      <c r="AF223" s="443">
        <v>2017003190223</v>
      </c>
      <c r="AG223" s="61" t="s">
        <v>1723</v>
      </c>
      <c r="AH223" s="61" t="s">
        <v>227</v>
      </c>
      <c r="AI223" s="410">
        <v>600</v>
      </c>
      <c r="AJ223" s="410">
        <v>78611.150999999998</v>
      </c>
      <c r="AK223" s="444">
        <v>1</v>
      </c>
      <c r="AL223" s="61" t="s">
        <v>398</v>
      </c>
      <c r="AM223" s="61" t="s">
        <v>398</v>
      </c>
      <c r="AN223" s="61" t="s">
        <v>398</v>
      </c>
      <c r="AO223" s="61" t="s">
        <v>398</v>
      </c>
      <c r="AP223" s="61" t="s">
        <v>398</v>
      </c>
      <c r="AQ223" s="61" t="s">
        <v>398</v>
      </c>
      <c r="AR223" s="61"/>
      <c r="AS223" s="61"/>
      <c r="AT223" s="61"/>
      <c r="AU223" s="61"/>
      <c r="AV223" s="61"/>
      <c r="AW223" s="61"/>
      <c r="AX223" s="55" t="s">
        <v>2065</v>
      </c>
      <c r="AY223" s="61"/>
    </row>
    <row r="224" spans="1:51" ht="255" x14ac:dyDescent="0.25">
      <c r="A224" s="12"/>
      <c r="B224" s="12"/>
      <c r="C224" s="457"/>
      <c r="D224" s="457"/>
      <c r="E224" s="457"/>
      <c r="F224" s="12"/>
      <c r="G224" s="457"/>
      <c r="H224" s="12"/>
      <c r="I224" s="12"/>
      <c r="J224" s="12"/>
      <c r="K224" s="12"/>
      <c r="L224" s="40"/>
      <c r="M224" s="61"/>
      <c r="N224" s="61"/>
      <c r="O224" s="61"/>
      <c r="P224" s="11"/>
      <c r="Q224" s="410">
        <v>20067.16</v>
      </c>
      <c r="R224" s="410"/>
      <c r="S224" s="410"/>
      <c r="T224" s="410"/>
      <c r="U224" s="410"/>
      <c r="V224" s="410"/>
      <c r="W224" s="410"/>
      <c r="X224" s="410"/>
      <c r="Y224" s="410"/>
      <c r="Z224" s="410"/>
      <c r="AA224" s="410"/>
      <c r="AB224" s="410"/>
      <c r="AC224" s="410"/>
      <c r="AD224" s="410"/>
      <c r="AE224" s="55" t="s">
        <v>2116</v>
      </c>
      <c r="AF224" s="443">
        <v>2017003190198</v>
      </c>
      <c r="AG224" s="61" t="s">
        <v>2004</v>
      </c>
      <c r="AH224" s="61" t="s">
        <v>1125</v>
      </c>
      <c r="AI224" s="410">
        <v>200</v>
      </c>
      <c r="AJ224" s="410">
        <v>20067.16</v>
      </c>
      <c r="AK224" s="444">
        <v>1</v>
      </c>
      <c r="AL224" s="61" t="s">
        <v>398</v>
      </c>
      <c r="AM224" s="61" t="s">
        <v>398</v>
      </c>
      <c r="AN224" s="61" t="s">
        <v>398</v>
      </c>
      <c r="AO224" s="61" t="s">
        <v>398</v>
      </c>
      <c r="AP224" s="61"/>
      <c r="AQ224" s="61"/>
      <c r="AR224" s="61"/>
      <c r="AS224" s="61"/>
      <c r="AT224" s="61"/>
      <c r="AU224" s="61"/>
      <c r="AV224" s="61"/>
      <c r="AW224" s="61"/>
      <c r="AX224" s="55" t="s">
        <v>2065</v>
      </c>
      <c r="AY224" s="61"/>
    </row>
    <row r="225" spans="1:51" ht="120" x14ac:dyDescent="0.25">
      <c r="A225" s="12"/>
      <c r="B225" s="12"/>
      <c r="C225" s="457"/>
      <c r="D225" s="457"/>
      <c r="E225" s="457"/>
      <c r="F225" s="12"/>
      <c r="G225" s="457"/>
      <c r="H225" s="12"/>
      <c r="I225" s="12"/>
      <c r="J225" s="12"/>
      <c r="K225" s="12"/>
      <c r="L225" s="40"/>
      <c r="M225" s="61"/>
      <c r="N225" s="61"/>
      <c r="O225" s="61"/>
      <c r="P225" s="11"/>
      <c r="Q225" s="410"/>
      <c r="R225" s="410"/>
      <c r="S225" s="410"/>
      <c r="T225" s="410"/>
      <c r="U225" s="410">
        <v>5487.2079999999996</v>
      </c>
      <c r="V225" s="410"/>
      <c r="W225" s="410"/>
      <c r="X225" s="410"/>
      <c r="Y225" s="410"/>
      <c r="Z225" s="410"/>
      <c r="AA225" s="410"/>
      <c r="AB225" s="410"/>
      <c r="AC225" s="410"/>
      <c r="AD225" s="410"/>
      <c r="AE225" s="55" t="s">
        <v>2117</v>
      </c>
      <c r="AF225" s="443"/>
      <c r="AG225" s="61" t="s">
        <v>2118</v>
      </c>
      <c r="AH225" s="55" t="s">
        <v>2119</v>
      </c>
      <c r="AI225" s="410">
        <v>9581</v>
      </c>
      <c r="AJ225" s="410">
        <v>5487.2079999999996</v>
      </c>
      <c r="AK225" s="444">
        <v>0.1</v>
      </c>
      <c r="AL225" s="61" t="s">
        <v>398</v>
      </c>
      <c r="AM225" s="61"/>
      <c r="AN225" s="61"/>
      <c r="AO225" s="61"/>
      <c r="AP225" s="61"/>
      <c r="AQ225" s="61"/>
      <c r="AR225" s="61"/>
      <c r="AS225" s="61"/>
      <c r="AT225" s="61"/>
      <c r="AU225" s="61"/>
      <c r="AV225" s="61"/>
      <c r="AW225" s="61"/>
      <c r="AX225" s="55" t="s">
        <v>1780</v>
      </c>
      <c r="AY225" s="61"/>
    </row>
    <row r="226" spans="1:51" ht="120" x14ac:dyDescent="0.25">
      <c r="A226" s="12"/>
      <c r="B226" s="12"/>
      <c r="C226" s="457"/>
      <c r="D226" s="457"/>
      <c r="E226" s="457"/>
      <c r="F226" s="12"/>
      <c r="G226" s="457"/>
      <c r="H226" s="12"/>
      <c r="I226" s="12"/>
      <c r="J226" s="12"/>
      <c r="K226" s="12"/>
      <c r="L226" s="40"/>
      <c r="M226" s="61"/>
      <c r="N226" s="61"/>
      <c r="O226" s="61"/>
      <c r="P226" s="11"/>
      <c r="Q226" s="410"/>
      <c r="R226" s="410"/>
      <c r="S226" s="410"/>
      <c r="T226" s="410"/>
      <c r="U226" s="410">
        <v>37990</v>
      </c>
      <c r="V226" s="410"/>
      <c r="W226" s="410"/>
      <c r="X226" s="410"/>
      <c r="Y226" s="410"/>
      <c r="Z226" s="410"/>
      <c r="AA226" s="410"/>
      <c r="AB226" s="410"/>
      <c r="AC226" s="410"/>
      <c r="AD226" s="410"/>
      <c r="AE226" s="55" t="s">
        <v>2120</v>
      </c>
      <c r="AF226" s="443"/>
      <c r="AG226" s="61" t="s">
        <v>2102</v>
      </c>
      <c r="AH226" s="61" t="s">
        <v>530</v>
      </c>
      <c r="AI226" s="410">
        <v>25490</v>
      </c>
      <c r="AJ226" s="410">
        <v>37990</v>
      </c>
      <c r="AK226" s="444">
        <v>0.1</v>
      </c>
      <c r="AL226" s="61" t="s">
        <v>398</v>
      </c>
      <c r="AM226" s="61"/>
      <c r="AN226" s="61"/>
      <c r="AO226" s="61"/>
      <c r="AP226" s="61"/>
      <c r="AQ226" s="61"/>
      <c r="AR226" s="61"/>
      <c r="AS226" s="61"/>
      <c r="AT226" s="61"/>
      <c r="AU226" s="61"/>
      <c r="AV226" s="61"/>
      <c r="AW226" s="61"/>
      <c r="AX226" s="55" t="s">
        <v>1780</v>
      </c>
      <c r="AY226" s="61"/>
    </row>
    <row r="227" spans="1:51" ht="270" x14ac:dyDescent="0.25">
      <c r="A227" s="12"/>
      <c r="B227" s="12"/>
      <c r="C227" s="457"/>
      <c r="D227" s="457"/>
      <c r="E227" s="457"/>
      <c r="F227" s="12"/>
      <c r="G227" s="457"/>
      <c r="H227" s="12"/>
      <c r="I227" s="12"/>
      <c r="J227" s="12"/>
      <c r="K227" s="12"/>
      <c r="L227" s="40"/>
      <c r="M227" s="61"/>
      <c r="N227" s="61"/>
      <c r="O227" s="61"/>
      <c r="P227" s="11"/>
      <c r="Q227" s="410">
        <v>29440.308000000005</v>
      </c>
      <c r="R227" s="410"/>
      <c r="S227" s="410"/>
      <c r="T227" s="410"/>
      <c r="U227" s="410"/>
      <c r="V227" s="410"/>
      <c r="W227" s="410"/>
      <c r="X227" s="410"/>
      <c r="Y227" s="410"/>
      <c r="Z227" s="410"/>
      <c r="AA227" s="410"/>
      <c r="AB227" s="410"/>
      <c r="AC227" s="410"/>
      <c r="AD227" s="410"/>
      <c r="AE227" s="55" t="s">
        <v>2121</v>
      </c>
      <c r="AF227" s="443"/>
      <c r="AG227" s="61" t="s">
        <v>1681</v>
      </c>
      <c r="AH227" s="61" t="s">
        <v>530</v>
      </c>
      <c r="AI227" s="410">
        <v>1355000</v>
      </c>
      <c r="AJ227" s="410">
        <v>29440.308000000005</v>
      </c>
      <c r="AK227" s="444">
        <v>1</v>
      </c>
      <c r="AL227" s="61"/>
      <c r="AM227" s="61"/>
      <c r="AN227" s="61"/>
      <c r="AO227" s="61"/>
      <c r="AP227" s="61"/>
      <c r="AQ227" s="61"/>
      <c r="AR227" s="61"/>
      <c r="AS227" s="61"/>
      <c r="AT227" s="61"/>
      <c r="AU227" s="61"/>
      <c r="AV227" s="61"/>
      <c r="AW227" s="61"/>
      <c r="AX227" s="55" t="s">
        <v>1823</v>
      </c>
      <c r="AY227" s="61"/>
    </row>
    <row r="228" spans="1:51" ht="180" x14ac:dyDescent="0.25">
      <c r="A228" s="12"/>
      <c r="B228" s="12"/>
      <c r="C228" s="457"/>
      <c r="D228" s="457"/>
      <c r="E228" s="457"/>
      <c r="F228" s="12"/>
      <c r="G228" s="457"/>
      <c r="H228" s="12"/>
      <c r="I228" s="12"/>
      <c r="J228" s="12"/>
      <c r="K228" s="12"/>
      <c r="L228" s="40"/>
      <c r="M228" s="61"/>
      <c r="N228" s="61"/>
      <c r="O228" s="61"/>
      <c r="P228" s="11"/>
      <c r="Q228" s="410"/>
      <c r="R228" s="410"/>
      <c r="S228" s="410"/>
      <c r="T228" s="410"/>
      <c r="U228" s="410"/>
      <c r="V228" s="410"/>
      <c r="W228" s="410"/>
      <c r="X228" s="410"/>
      <c r="Y228" s="410"/>
      <c r="Z228" s="410"/>
      <c r="AA228" s="410"/>
      <c r="AB228" s="410">
        <v>70829.52900000001</v>
      </c>
      <c r="AC228" s="410"/>
      <c r="AD228" s="410"/>
      <c r="AE228" s="55" t="s">
        <v>2122</v>
      </c>
      <c r="AF228" s="443"/>
      <c r="AG228" s="61" t="s">
        <v>1817</v>
      </c>
      <c r="AH228" s="61" t="s">
        <v>1069</v>
      </c>
      <c r="AI228" s="410">
        <v>1804</v>
      </c>
      <c r="AJ228" s="410">
        <v>70829.52900000001</v>
      </c>
      <c r="AK228" s="444">
        <v>1</v>
      </c>
      <c r="AL228" s="61" t="s">
        <v>398</v>
      </c>
      <c r="AM228" s="61" t="s">
        <v>398</v>
      </c>
      <c r="AN228" s="61" t="s">
        <v>398</v>
      </c>
      <c r="AO228" s="61"/>
      <c r="AP228" s="61"/>
      <c r="AQ228" s="61"/>
      <c r="AR228" s="61"/>
      <c r="AS228" s="61"/>
      <c r="AT228" s="61"/>
      <c r="AU228" s="61"/>
      <c r="AV228" s="61"/>
      <c r="AW228" s="61"/>
      <c r="AX228" s="55" t="s">
        <v>2021</v>
      </c>
      <c r="AY228" s="61"/>
    </row>
    <row r="229" spans="1:51" ht="225" x14ac:dyDescent="0.25">
      <c r="A229" s="12"/>
      <c r="B229" s="12"/>
      <c r="C229" s="457"/>
      <c r="D229" s="457"/>
      <c r="E229" s="457"/>
      <c r="F229" s="12"/>
      <c r="G229" s="457"/>
      <c r="H229" s="12"/>
      <c r="I229" s="12"/>
      <c r="J229" s="12"/>
      <c r="K229" s="12"/>
      <c r="L229" s="40"/>
      <c r="M229" s="61"/>
      <c r="N229" s="61"/>
      <c r="O229" s="61"/>
      <c r="P229" s="11"/>
      <c r="Q229" s="410">
        <f>AJ229</f>
        <v>49974.523000000001</v>
      </c>
      <c r="R229" s="410"/>
      <c r="S229" s="410"/>
      <c r="T229" s="410"/>
      <c r="U229" s="410"/>
      <c r="V229" s="410"/>
      <c r="W229" s="410"/>
      <c r="X229" s="410"/>
      <c r="Y229" s="410"/>
      <c r="Z229" s="410"/>
      <c r="AA229" s="410"/>
      <c r="AB229" s="410"/>
      <c r="AC229" s="410"/>
      <c r="AD229" s="410"/>
      <c r="AE229" s="55" t="s">
        <v>2123</v>
      </c>
      <c r="AF229" s="443">
        <v>2017003190235</v>
      </c>
      <c r="AG229" s="61" t="s">
        <v>1845</v>
      </c>
      <c r="AH229" s="61" t="s">
        <v>227</v>
      </c>
      <c r="AI229" s="410">
        <v>13444</v>
      </c>
      <c r="AJ229" s="410">
        <f>49974523/1000</f>
        <v>49974.523000000001</v>
      </c>
      <c r="AK229" s="444">
        <v>1</v>
      </c>
      <c r="AL229" s="61" t="s">
        <v>398</v>
      </c>
      <c r="AM229" s="61" t="s">
        <v>398</v>
      </c>
      <c r="AN229" s="61" t="s">
        <v>398</v>
      </c>
      <c r="AO229" s="61"/>
      <c r="AP229" s="61"/>
      <c r="AQ229" s="61"/>
      <c r="AR229" s="61"/>
      <c r="AS229" s="61"/>
      <c r="AT229" s="61"/>
      <c r="AU229" s="61"/>
      <c r="AV229" s="61"/>
      <c r="AW229" s="61"/>
      <c r="AX229" s="55" t="s">
        <v>1670</v>
      </c>
      <c r="AY229" s="61"/>
    </row>
    <row r="230" spans="1:51" x14ac:dyDescent="0.25">
      <c r="A230" s="12"/>
      <c r="B230" s="12"/>
      <c r="C230" s="457"/>
      <c r="D230" s="457"/>
      <c r="E230" s="457"/>
      <c r="F230" s="12"/>
      <c r="G230" s="457"/>
      <c r="H230" s="12"/>
      <c r="I230" s="12"/>
      <c r="J230" s="12"/>
      <c r="K230" s="12"/>
      <c r="L230" s="40"/>
      <c r="M230" s="61"/>
      <c r="N230" s="61"/>
      <c r="O230" s="61"/>
      <c r="P230" s="11"/>
      <c r="Q230" s="61"/>
      <c r="R230" s="61"/>
      <c r="S230" s="61"/>
      <c r="T230" s="61"/>
      <c r="U230" s="61"/>
      <c r="V230" s="61"/>
      <c r="W230" s="61"/>
      <c r="X230" s="61"/>
      <c r="Y230" s="61"/>
      <c r="Z230" s="61"/>
      <c r="AA230" s="61"/>
      <c r="AB230" s="61"/>
      <c r="AC230" s="61"/>
      <c r="AD230" s="61"/>
      <c r="AE230" s="61"/>
      <c r="AF230" s="443"/>
      <c r="AG230" s="61"/>
      <c r="AH230" s="61"/>
      <c r="AI230" s="61"/>
      <c r="AJ230" s="61"/>
      <c r="AK230" s="444"/>
      <c r="AL230" s="61"/>
      <c r="AM230" s="61"/>
      <c r="AN230" s="61"/>
      <c r="AO230" s="61"/>
      <c r="AP230" s="61"/>
      <c r="AQ230" s="61"/>
      <c r="AR230" s="61"/>
      <c r="AS230" s="61"/>
      <c r="AT230" s="61"/>
      <c r="AU230" s="61"/>
      <c r="AV230" s="61"/>
      <c r="AW230" s="61"/>
      <c r="AX230" s="61"/>
      <c r="AY230" s="61"/>
    </row>
    <row r="231" spans="1:51" ht="105" x14ac:dyDescent="0.25">
      <c r="A231" s="424" t="s">
        <v>362</v>
      </c>
      <c r="B231" s="424" t="s">
        <v>1702</v>
      </c>
      <c r="C231" s="479"/>
      <c r="D231" s="479"/>
      <c r="E231" s="479"/>
      <c r="F231" s="424" t="s">
        <v>2052</v>
      </c>
      <c r="G231" s="479"/>
      <c r="H231" s="425" t="s">
        <v>2124</v>
      </c>
      <c r="I231" s="425" t="s">
        <v>2125</v>
      </c>
      <c r="J231" s="425">
        <v>0</v>
      </c>
      <c r="K231" s="425" t="s">
        <v>1686</v>
      </c>
      <c r="L231" s="426">
        <v>120000</v>
      </c>
      <c r="M231" s="428">
        <v>10000</v>
      </c>
      <c r="N231" s="425" t="s">
        <v>2125</v>
      </c>
      <c r="O231" s="428">
        <v>117785</v>
      </c>
      <c r="P231" s="428">
        <f>Q231+R231+S231+T231+U231+V231+W231+X231+Y231+Z231+AA231+AB231+AC231+AD231</f>
        <v>16462948.49509</v>
      </c>
      <c r="Q231" s="480">
        <f t="shared" ref="Q231:AK231" si="37">SUM(Q232:Q240)</f>
        <v>1517315.8195000002</v>
      </c>
      <c r="R231" s="480">
        <f t="shared" si="37"/>
        <v>0</v>
      </c>
      <c r="S231" s="480">
        <f t="shared" si="37"/>
        <v>0</v>
      </c>
      <c r="T231" s="480">
        <f t="shared" si="37"/>
        <v>0</v>
      </c>
      <c r="U231" s="480">
        <f t="shared" si="37"/>
        <v>11328859.93159</v>
      </c>
      <c r="V231" s="480">
        <f t="shared" si="37"/>
        <v>0</v>
      </c>
      <c r="W231" s="480">
        <f t="shared" si="37"/>
        <v>0</v>
      </c>
      <c r="X231" s="480">
        <f t="shared" si="37"/>
        <v>0</v>
      </c>
      <c r="Y231" s="480">
        <f t="shared" si="37"/>
        <v>0</v>
      </c>
      <c r="Z231" s="480">
        <f t="shared" si="37"/>
        <v>1618035.1909999999</v>
      </c>
      <c r="AA231" s="480">
        <f t="shared" si="37"/>
        <v>1998737.5530000001</v>
      </c>
      <c r="AB231" s="480">
        <f t="shared" si="37"/>
        <v>0</v>
      </c>
      <c r="AC231" s="480">
        <f t="shared" si="37"/>
        <v>0</v>
      </c>
      <c r="AD231" s="480">
        <f t="shared" si="37"/>
        <v>0</v>
      </c>
      <c r="AE231" s="480">
        <f t="shared" si="37"/>
        <v>0</v>
      </c>
      <c r="AF231" s="481">
        <f t="shared" si="37"/>
        <v>6047195340324</v>
      </c>
      <c r="AG231" s="480">
        <f t="shared" si="37"/>
        <v>0</v>
      </c>
      <c r="AH231" s="480">
        <f t="shared" si="37"/>
        <v>0</v>
      </c>
      <c r="AI231" s="480">
        <f t="shared" si="37"/>
        <v>668526</v>
      </c>
      <c r="AJ231" s="480">
        <f t="shared" si="37"/>
        <v>16462948.49509</v>
      </c>
      <c r="AK231" s="480">
        <f t="shared" si="37"/>
        <v>54908.990984141063</v>
      </c>
      <c r="AL231" s="427"/>
      <c r="AM231" s="427"/>
      <c r="AN231" s="427"/>
      <c r="AO231" s="427"/>
      <c r="AP231" s="427"/>
      <c r="AQ231" s="427"/>
      <c r="AR231" s="427"/>
      <c r="AS231" s="427"/>
      <c r="AT231" s="427"/>
      <c r="AU231" s="427"/>
      <c r="AV231" s="427"/>
      <c r="AW231" s="427"/>
      <c r="AX231" s="427"/>
      <c r="AY231" s="427"/>
    </row>
    <row r="232" spans="1:51" ht="270" x14ac:dyDescent="0.25">
      <c r="A232" s="12"/>
      <c r="B232" s="12"/>
      <c r="C232" s="457"/>
      <c r="D232" s="457"/>
      <c r="E232" s="457"/>
      <c r="F232" s="12"/>
      <c r="G232" s="457"/>
      <c r="H232" s="12"/>
      <c r="I232" s="12"/>
      <c r="J232" s="12"/>
      <c r="K232" s="12"/>
      <c r="L232" s="40"/>
      <c r="M232" s="11"/>
      <c r="N232" s="61"/>
      <c r="O232" s="61"/>
      <c r="P232" s="11"/>
      <c r="Q232" s="410"/>
      <c r="R232" s="410"/>
      <c r="S232" s="410"/>
      <c r="T232" s="410"/>
      <c r="U232" s="410">
        <f>AJ232</f>
        <v>2040859.9315899999</v>
      </c>
      <c r="V232" s="410"/>
      <c r="W232" s="410"/>
      <c r="X232" s="410"/>
      <c r="Y232" s="410"/>
      <c r="Z232" s="410"/>
      <c r="AA232" s="410"/>
      <c r="AB232" s="410"/>
      <c r="AC232" s="410"/>
      <c r="AD232" s="410"/>
      <c r="AE232" s="55" t="s">
        <v>2126</v>
      </c>
      <c r="AF232" s="443">
        <v>2014000030051</v>
      </c>
      <c r="AG232" s="61" t="s">
        <v>1681</v>
      </c>
      <c r="AH232" s="61" t="s">
        <v>1833</v>
      </c>
      <c r="AI232" s="410">
        <v>277540</v>
      </c>
      <c r="AJ232" s="410">
        <f>2040859931.59/1000</f>
        <v>2040859.9315899999</v>
      </c>
      <c r="AK232" s="410">
        <v>34795.990984141063</v>
      </c>
      <c r="AL232" s="61" t="s">
        <v>398</v>
      </c>
      <c r="AM232" s="61" t="s">
        <v>398</v>
      </c>
      <c r="AN232" s="61" t="s">
        <v>398</v>
      </c>
      <c r="AO232" s="61" t="s">
        <v>398</v>
      </c>
      <c r="AP232" s="61" t="s">
        <v>398</v>
      </c>
      <c r="AQ232" s="61"/>
      <c r="AR232" s="61"/>
      <c r="AS232" s="61"/>
      <c r="AT232" s="61"/>
      <c r="AU232" s="61"/>
      <c r="AV232" s="61"/>
      <c r="AW232" s="61"/>
      <c r="AX232" s="55" t="s">
        <v>2127</v>
      </c>
      <c r="AY232" s="55"/>
    </row>
    <row r="233" spans="1:51" ht="225" x14ac:dyDescent="0.25">
      <c r="A233" s="12"/>
      <c r="B233" s="12"/>
      <c r="C233" s="457"/>
      <c r="D233" s="457"/>
      <c r="E233" s="457"/>
      <c r="F233" s="12"/>
      <c r="G233" s="457"/>
      <c r="H233" s="12"/>
      <c r="I233" s="12"/>
      <c r="J233" s="12"/>
      <c r="K233" s="12"/>
      <c r="L233" s="40"/>
      <c r="M233" s="11"/>
      <c r="N233" s="61"/>
      <c r="O233" s="61"/>
      <c r="P233" s="11"/>
      <c r="Q233" s="410"/>
      <c r="R233" s="410"/>
      <c r="S233" s="410"/>
      <c r="T233" s="410"/>
      <c r="U233" s="410">
        <v>9288000</v>
      </c>
      <c r="V233" s="410"/>
      <c r="W233" s="410"/>
      <c r="X233" s="410"/>
      <c r="Y233" s="410"/>
      <c r="Z233" s="410"/>
      <c r="AA233" s="410"/>
      <c r="AB233" s="410"/>
      <c r="AC233" s="410"/>
      <c r="AD233" s="410"/>
      <c r="AE233" s="55" t="s">
        <v>2128</v>
      </c>
      <c r="AF233" s="443"/>
      <c r="AG233" s="61" t="s">
        <v>1681</v>
      </c>
      <c r="AH233" s="61" t="s">
        <v>1833</v>
      </c>
      <c r="AI233" s="410">
        <v>280054</v>
      </c>
      <c r="AJ233" s="410">
        <v>9288000</v>
      </c>
      <c r="AK233" s="410">
        <v>2857</v>
      </c>
      <c r="AL233" s="61"/>
      <c r="AM233" s="61"/>
      <c r="AN233" s="61"/>
      <c r="AO233" s="61"/>
      <c r="AP233" s="61"/>
      <c r="AQ233" s="61"/>
      <c r="AR233" s="61" t="s">
        <v>398</v>
      </c>
      <c r="AS233" s="61" t="s">
        <v>398</v>
      </c>
      <c r="AT233" s="61" t="s">
        <v>398</v>
      </c>
      <c r="AU233" s="61" t="s">
        <v>398</v>
      </c>
      <c r="AV233" s="61" t="s">
        <v>398</v>
      </c>
      <c r="AW233" s="61" t="s">
        <v>398</v>
      </c>
      <c r="AX233" s="55" t="s">
        <v>2129</v>
      </c>
      <c r="AY233" s="55" t="s">
        <v>2130</v>
      </c>
    </row>
    <row r="234" spans="1:51" ht="375" x14ac:dyDescent="0.25">
      <c r="A234" s="12"/>
      <c r="B234" s="12"/>
      <c r="C234" s="457"/>
      <c r="D234" s="457"/>
      <c r="E234" s="457"/>
      <c r="F234" s="12"/>
      <c r="G234" s="457"/>
      <c r="H234" s="12"/>
      <c r="I234" s="12"/>
      <c r="J234" s="12"/>
      <c r="K234" s="12"/>
      <c r="L234" s="40"/>
      <c r="M234" s="11"/>
      <c r="N234" s="61"/>
      <c r="O234" s="61"/>
      <c r="P234" s="11"/>
      <c r="Q234" s="410">
        <v>699633.63399999996</v>
      </c>
      <c r="R234" s="410"/>
      <c r="S234" s="410"/>
      <c r="T234" s="410"/>
      <c r="U234" s="410"/>
      <c r="V234" s="410"/>
      <c r="W234" s="410"/>
      <c r="X234" s="410"/>
      <c r="Y234" s="410"/>
      <c r="Z234" s="410"/>
      <c r="AA234" s="410">
        <v>1149938.638</v>
      </c>
      <c r="AB234" s="410"/>
      <c r="AC234" s="410"/>
      <c r="AD234" s="410"/>
      <c r="AE234" s="55" t="s">
        <v>2131</v>
      </c>
      <c r="AF234" s="443"/>
      <c r="AG234" s="61" t="s">
        <v>2019</v>
      </c>
      <c r="AH234" s="61" t="s">
        <v>2020</v>
      </c>
      <c r="AI234" s="410">
        <v>29797</v>
      </c>
      <c r="AJ234" s="410">
        <f>1849572272/1000</f>
        <v>1849572.2720000001</v>
      </c>
      <c r="AK234" s="410">
        <v>2584</v>
      </c>
      <c r="AL234" s="61" t="s">
        <v>398</v>
      </c>
      <c r="AM234" s="61" t="s">
        <v>398</v>
      </c>
      <c r="AN234" s="61" t="s">
        <v>398</v>
      </c>
      <c r="AO234" s="61" t="s">
        <v>398</v>
      </c>
      <c r="AP234" s="61" t="s">
        <v>398</v>
      </c>
      <c r="AQ234" s="61" t="s">
        <v>398</v>
      </c>
      <c r="AR234" s="61" t="s">
        <v>398</v>
      </c>
      <c r="AS234" s="61" t="s">
        <v>398</v>
      </c>
      <c r="AT234" s="61" t="s">
        <v>398</v>
      </c>
      <c r="AU234" s="61" t="s">
        <v>398</v>
      </c>
      <c r="AV234" s="61" t="s">
        <v>398</v>
      </c>
      <c r="AW234" s="61" t="s">
        <v>398</v>
      </c>
      <c r="AX234" s="55" t="s">
        <v>2132</v>
      </c>
      <c r="AY234" s="55" t="s">
        <v>2133</v>
      </c>
    </row>
    <row r="235" spans="1:51" ht="180" x14ac:dyDescent="0.25">
      <c r="A235" s="12"/>
      <c r="B235" s="12"/>
      <c r="C235" s="457"/>
      <c r="D235" s="457"/>
      <c r="E235" s="457"/>
      <c r="F235" s="12"/>
      <c r="G235" s="457"/>
      <c r="H235" s="12"/>
      <c r="I235" s="12"/>
      <c r="J235" s="12"/>
      <c r="K235" s="12"/>
      <c r="L235" s="40"/>
      <c r="M235" s="11"/>
      <c r="N235" s="61"/>
      <c r="O235" s="61"/>
      <c r="P235" s="11"/>
      <c r="Q235" s="410">
        <v>387542.04800000001</v>
      </c>
      <c r="R235" s="410"/>
      <c r="S235" s="410"/>
      <c r="T235" s="410"/>
      <c r="U235" s="410"/>
      <c r="V235" s="410"/>
      <c r="W235" s="410"/>
      <c r="X235" s="410"/>
      <c r="Y235" s="410"/>
      <c r="Z235" s="410"/>
      <c r="AA235" s="410"/>
      <c r="AB235" s="410"/>
      <c r="AC235" s="410"/>
      <c r="AD235" s="410"/>
      <c r="AE235" s="55" t="s">
        <v>2134</v>
      </c>
      <c r="AF235" s="443"/>
      <c r="AG235" s="61" t="s">
        <v>1681</v>
      </c>
      <c r="AH235" s="61" t="s">
        <v>1833</v>
      </c>
      <c r="AI235" s="410">
        <v>395</v>
      </c>
      <c r="AJ235" s="410">
        <v>387542.04800000001</v>
      </c>
      <c r="AK235" s="410">
        <v>5400</v>
      </c>
      <c r="AL235" s="61" t="s">
        <v>398</v>
      </c>
      <c r="AM235" s="61" t="s">
        <v>398</v>
      </c>
      <c r="AN235" s="61" t="s">
        <v>398</v>
      </c>
      <c r="AO235" s="61" t="s">
        <v>398</v>
      </c>
      <c r="AP235" s="61" t="s">
        <v>398</v>
      </c>
      <c r="AQ235" s="61"/>
      <c r="AR235" s="61"/>
      <c r="AS235" s="61"/>
      <c r="AT235" s="61"/>
      <c r="AU235" s="61"/>
      <c r="AV235" s="61"/>
      <c r="AW235" s="61"/>
      <c r="AX235" s="55" t="s">
        <v>2129</v>
      </c>
      <c r="AY235" s="55" t="s">
        <v>2135</v>
      </c>
    </row>
    <row r="236" spans="1:51" ht="225" x14ac:dyDescent="0.25">
      <c r="A236" s="12"/>
      <c r="B236" s="12"/>
      <c r="C236" s="457"/>
      <c r="D236" s="457"/>
      <c r="E236" s="457"/>
      <c r="F236" s="12"/>
      <c r="G236" s="457"/>
      <c r="H236" s="12"/>
      <c r="I236" s="12"/>
      <c r="J236" s="12"/>
      <c r="K236" s="12"/>
      <c r="L236" s="40"/>
      <c r="M236" s="11"/>
      <c r="N236" s="61"/>
      <c r="O236" s="61"/>
      <c r="P236" s="11"/>
      <c r="Q236" s="410">
        <v>20000</v>
      </c>
      <c r="R236" s="410"/>
      <c r="S236" s="410"/>
      <c r="T236" s="410"/>
      <c r="U236" s="410"/>
      <c r="V236" s="410"/>
      <c r="W236" s="410"/>
      <c r="X236" s="410"/>
      <c r="Y236" s="410"/>
      <c r="Z236" s="410">
        <v>69764.525000000009</v>
      </c>
      <c r="AA236" s="410"/>
      <c r="AB236" s="410"/>
      <c r="AC236" s="410"/>
      <c r="AD236" s="410"/>
      <c r="AE236" s="55" t="s">
        <v>2136</v>
      </c>
      <c r="AF236" s="443"/>
      <c r="AG236" s="61" t="s">
        <v>1693</v>
      </c>
      <c r="AH236" s="61" t="s">
        <v>1694</v>
      </c>
      <c r="AI236" s="410">
        <v>12542</v>
      </c>
      <c r="AJ236" s="410">
        <v>89764.525000000009</v>
      </c>
      <c r="AK236" s="410">
        <v>5940</v>
      </c>
      <c r="AL236" s="61" t="s">
        <v>398</v>
      </c>
      <c r="AM236" s="61" t="s">
        <v>398</v>
      </c>
      <c r="AN236" s="61" t="s">
        <v>398</v>
      </c>
      <c r="AO236" s="61"/>
      <c r="AP236" s="61"/>
      <c r="AQ236" s="61"/>
      <c r="AR236" s="61"/>
      <c r="AS236" s="61"/>
      <c r="AT236" s="61"/>
      <c r="AU236" s="61"/>
      <c r="AV236" s="61"/>
      <c r="AW236" s="61"/>
      <c r="AX236" s="55" t="s">
        <v>1780</v>
      </c>
      <c r="AY236" s="55"/>
    </row>
    <row r="237" spans="1:51" ht="150" x14ac:dyDescent="0.25">
      <c r="A237" s="12"/>
      <c r="B237" s="12"/>
      <c r="C237" s="457"/>
      <c r="D237" s="457"/>
      <c r="E237" s="457"/>
      <c r="F237" s="12"/>
      <c r="G237" s="457"/>
      <c r="H237" s="12"/>
      <c r="I237" s="12"/>
      <c r="J237" s="12"/>
      <c r="K237" s="12"/>
      <c r="L237" s="40"/>
      <c r="M237" s="11"/>
      <c r="N237" s="61"/>
      <c r="O237" s="61"/>
      <c r="P237" s="11"/>
      <c r="Q237" s="410"/>
      <c r="R237" s="410"/>
      <c r="S237" s="410"/>
      <c r="T237" s="410"/>
      <c r="U237" s="410"/>
      <c r="V237" s="410"/>
      <c r="W237" s="410"/>
      <c r="X237" s="410"/>
      <c r="Y237" s="410"/>
      <c r="Z237" s="410">
        <v>1548270.666</v>
      </c>
      <c r="AA237" s="410"/>
      <c r="AB237" s="410"/>
      <c r="AC237" s="410"/>
      <c r="AD237" s="410"/>
      <c r="AE237" s="55" t="s">
        <v>2137</v>
      </c>
      <c r="AF237" s="443"/>
      <c r="AG237" s="61" t="s">
        <v>1723</v>
      </c>
      <c r="AH237" s="61" t="s">
        <v>227</v>
      </c>
      <c r="AI237" s="410">
        <v>17670</v>
      </c>
      <c r="AJ237" s="410">
        <v>1548270.666</v>
      </c>
      <c r="AK237" s="410">
        <v>1400</v>
      </c>
      <c r="AL237" s="61" t="s">
        <v>398</v>
      </c>
      <c r="AM237" s="61" t="s">
        <v>398</v>
      </c>
      <c r="AN237" s="61" t="s">
        <v>398</v>
      </c>
      <c r="AO237" s="61" t="s">
        <v>398</v>
      </c>
      <c r="AP237" s="61" t="s">
        <v>398</v>
      </c>
      <c r="AQ237" s="61" t="s">
        <v>398</v>
      </c>
      <c r="AR237" s="61" t="s">
        <v>398</v>
      </c>
      <c r="AS237" s="61" t="s">
        <v>398</v>
      </c>
      <c r="AT237" s="61"/>
      <c r="AU237" s="61"/>
      <c r="AV237" s="61"/>
      <c r="AW237" s="61"/>
      <c r="AX237" s="55" t="s">
        <v>1780</v>
      </c>
      <c r="AY237" s="55"/>
    </row>
    <row r="238" spans="1:51" ht="240" x14ac:dyDescent="0.25">
      <c r="A238" s="12"/>
      <c r="B238" s="12"/>
      <c r="C238" s="457"/>
      <c r="D238" s="457"/>
      <c r="E238" s="457"/>
      <c r="F238" s="12"/>
      <c r="G238" s="457"/>
      <c r="H238" s="12"/>
      <c r="I238" s="12"/>
      <c r="J238" s="12"/>
      <c r="K238" s="12"/>
      <c r="L238" s="40"/>
      <c r="M238" s="11"/>
      <c r="N238" s="61"/>
      <c r="O238" s="61"/>
      <c r="P238" s="11"/>
      <c r="Q238" s="410">
        <f>203553945/1000</f>
        <v>203553.94500000001</v>
      </c>
      <c r="R238" s="410"/>
      <c r="S238" s="410"/>
      <c r="T238" s="410"/>
      <c r="U238" s="410"/>
      <c r="V238" s="410"/>
      <c r="W238" s="410"/>
      <c r="X238" s="410"/>
      <c r="Y238" s="410"/>
      <c r="Z238" s="410"/>
      <c r="AA238" s="410">
        <f>435626530/1000</f>
        <v>435626.53</v>
      </c>
      <c r="AB238" s="410"/>
      <c r="AC238" s="410"/>
      <c r="AD238" s="410"/>
      <c r="AE238" s="55" t="s">
        <v>2138</v>
      </c>
      <c r="AF238" s="443">
        <v>2016192120001</v>
      </c>
      <c r="AG238" s="61" t="s">
        <v>1711</v>
      </c>
      <c r="AH238" s="410" t="s">
        <v>1069</v>
      </c>
      <c r="AI238" s="410">
        <v>31872</v>
      </c>
      <c r="AJ238" s="410">
        <f>842734.42-203553.945</f>
        <v>639180.47500000009</v>
      </c>
      <c r="AK238" s="410">
        <v>966</v>
      </c>
      <c r="AL238" s="61" t="s">
        <v>398</v>
      </c>
      <c r="AM238" s="61" t="s">
        <v>398</v>
      </c>
      <c r="AN238" s="61" t="s">
        <v>398</v>
      </c>
      <c r="AO238" s="61" t="s">
        <v>398</v>
      </c>
      <c r="AP238" s="61" t="s">
        <v>398</v>
      </c>
      <c r="AQ238" s="474" t="s">
        <v>398</v>
      </c>
      <c r="AR238" s="61"/>
      <c r="AS238" s="61"/>
      <c r="AT238" s="61"/>
      <c r="AU238" s="61"/>
      <c r="AV238" s="61"/>
      <c r="AW238" s="61"/>
      <c r="AX238" s="55" t="s">
        <v>1670</v>
      </c>
      <c r="AY238" s="55"/>
    </row>
    <row r="239" spans="1:51" ht="195" x14ac:dyDescent="0.25">
      <c r="A239" s="12"/>
      <c r="B239" s="12"/>
      <c r="C239" s="457"/>
      <c r="D239" s="457"/>
      <c r="E239" s="457"/>
      <c r="F239" s="12"/>
      <c r="G239" s="457"/>
      <c r="H239" s="12"/>
      <c r="I239" s="12"/>
      <c r="J239" s="12"/>
      <c r="K239" s="12"/>
      <c r="L239" s="40"/>
      <c r="M239" s="11"/>
      <c r="N239" s="61"/>
      <c r="O239" s="61"/>
      <c r="P239" s="11"/>
      <c r="Q239" s="410">
        <f>413172.385-206586.1925</f>
        <v>206586.1925</v>
      </c>
      <c r="R239" s="410"/>
      <c r="S239" s="410"/>
      <c r="T239" s="410"/>
      <c r="U239" s="410"/>
      <c r="V239" s="410"/>
      <c r="W239" s="410"/>
      <c r="X239" s="410"/>
      <c r="Y239" s="410"/>
      <c r="Z239" s="410"/>
      <c r="AA239" s="410">
        <f>+AJ239-Q239</f>
        <v>413172.38500000001</v>
      </c>
      <c r="AB239" s="410"/>
      <c r="AC239" s="410"/>
      <c r="AD239" s="410"/>
      <c r="AE239" s="55" t="s">
        <v>2139</v>
      </c>
      <c r="AF239" s="443">
        <v>2017003190272</v>
      </c>
      <c r="AG239" s="61" t="s">
        <v>1924</v>
      </c>
      <c r="AH239" s="410" t="s">
        <v>1069</v>
      </c>
      <c r="AI239" s="410">
        <v>18656</v>
      </c>
      <c r="AJ239" s="410">
        <f>826344.77-206586.1925</f>
        <v>619758.57750000001</v>
      </c>
      <c r="AK239" s="410">
        <v>966</v>
      </c>
      <c r="AL239" s="61" t="s">
        <v>398</v>
      </c>
      <c r="AM239" s="61" t="s">
        <v>398</v>
      </c>
      <c r="AN239" s="61" t="s">
        <v>398</v>
      </c>
      <c r="AO239" s="61" t="s">
        <v>398</v>
      </c>
      <c r="AP239" s="61" t="s">
        <v>398</v>
      </c>
      <c r="AQ239" s="474" t="s">
        <v>398</v>
      </c>
      <c r="AR239" s="61"/>
      <c r="AS239" s="61"/>
      <c r="AT239" s="61"/>
      <c r="AU239" s="61"/>
      <c r="AV239" s="61"/>
      <c r="AW239" s="61"/>
      <c r="AX239" s="55" t="s">
        <v>1670</v>
      </c>
      <c r="AY239" s="55"/>
    </row>
    <row r="240" spans="1:51" x14ac:dyDescent="0.25">
      <c r="A240" s="12"/>
      <c r="B240" s="12"/>
      <c r="C240" s="457"/>
      <c r="D240" s="457"/>
      <c r="E240" s="457"/>
      <c r="F240" s="12"/>
      <c r="G240" s="457"/>
      <c r="H240" s="12"/>
      <c r="I240" s="12"/>
      <c r="J240" s="12"/>
      <c r="K240" s="12"/>
      <c r="L240" s="40"/>
      <c r="M240" s="11"/>
      <c r="N240" s="61"/>
      <c r="O240" s="61"/>
      <c r="P240" s="11"/>
      <c r="Q240" s="61"/>
      <c r="R240" s="61"/>
      <c r="S240" s="61"/>
      <c r="T240" s="61"/>
      <c r="U240" s="61"/>
      <c r="V240" s="61"/>
      <c r="W240" s="61"/>
      <c r="X240" s="61"/>
      <c r="Y240" s="61"/>
      <c r="Z240" s="61"/>
      <c r="AA240" s="61"/>
      <c r="AB240" s="61"/>
      <c r="AC240" s="61"/>
      <c r="AD240" s="61"/>
      <c r="AE240" s="61"/>
      <c r="AF240" s="443"/>
      <c r="AG240" s="61"/>
      <c r="AH240" s="61"/>
      <c r="AI240" s="61"/>
      <c r="AJ240" s="61"/>
      <c r="AK240" s="444"/>
      <c r="AL240" s="61"/>
      <c r="AM240" s="61"/>
      <c r="AN240" s="61"/>
      <c r="AO240" s="61"/>
      <c r="AP240" s="61"/>
      <c r="AQ240" s="61"/>
      <c r="AR240" s="61"/>
      <c r="AS240" s="61"/>
      <c r="AT240" s="61"/>
      <c r="AU240" s="61"/>
      <c r="AV240" s="61"/>
      <c r="AW240" s="61"/>
      <c r="AX240" s="61"/>
      <c r="AY240" s="61"/>
    </row>
    <row r="241" spans="1:51" ht="90" x14ac:dyDescent="0.25">
      <c r="A241" s="455" t="s">
        <v>362</v>
      </c>
      <c r="B241" s="455" t="s">
        <v>1702</v>
      </c>
      <c r="C241" s="479"/>
      <c r="D241" s="479"/>
      <c r="E241" s="479"/>
      <c r="F241" s="455" t="s">
        <v>2052</v>
      </c>
      <c r="G241" s="479"/>
      <c r="H241" s="425" t="s">
        <v>2140</v>
      </c>
      <c r="I241" s="425" t="s">
        <v>2141</v>
      </c>
      <c r="J241" s="425">
        <v>0</v>
      </c>
      <c r="K241" s="425" t="s">
        <v>1686</v>
      </c>
      <c r="L241" s="426">
        <v>5000</v>
      </c>
      <c r="M241" s="428">
        <v>2500</v>
      </c>
      <c r="N241" s="425" t="s">
        <v>2141</v>
      </c>
      <c r="O241" s="427">
        <v>0</v>
      </c>
      <c r="P241" s="428">
        <f>Q241+R241+S241+T241+U241+V241+W241+X241+Y241+Z241+AA241+AB241+AC241+AD241</f>
        <v>885000</v>
      </c>
      <c r="Q241" s="427">
        <f t="shared" ref="Q241:AK241" si="38">SUM(Q242)</f>
        <v>0</v>
      </c>
      <c r="R241" s="427">
        <f t="shared" si="38"/>
        <v>0</v>
      </c>
      <c r="S241" s="427">
        <f t="shared" si="38"/>
        <v>0</v>
      </c>
      <c r="T241" s="427">
        <f t="shared" si="38"/>
        <v>0</v>
      </c>
      <c r="U241" s="427">
        <f t="shared" si="38"/>
        <v>0</v>
      </c>
      <c r="V241" s="427">
        <f t="shared" si="38"/>
        <v>0</v>
      </c>
      <c r="W241" s="427">
        <f t="shared" si="38"/>
        <v>0</v>
      </c>
      <c r="X241" s="427">
        <f t="shared" si="38"/>
        <v>0</v>
      </c>
      <c r="Y241" s="427">
        <f t="shared" si="38"/>
        <v>0</v>
      </c>
      <c r="Z241" s="428">
        <f t="shared" si="38"/>
        <v>885000</v>
      </c>
      <c r="AA241" s="427">
        <f t="shared" si="38"/>
        <v>0</v>
      </c>
      <c r="AB241" s="427">
        <f t="shared" si="38"/>
        <v>0</v>
      </c>
      <c r="AC241" s="427">
        <f t="shared" si="38"/>
        <v>0</v>
      </c>
      <c r="AD241" s="427">
        <f t="shared" si="38"/>
        <v>0</v>
      </c>
      <c r="AE241" s="427">
        <f t="shared" si="38"/>
        <v>0</v>
      </c>
      <c r="AF241" s="429">
        <f t="shared" si="38"/>
        <v>0</v>
      </c>
      <c r="AG241" s="427">
        <f t="shared" si="38"/>
        <v>0</v>
      </c>
      <c r="AH241" s="427">
        <f t="shared" si="38"/>
        <v>0</v>
      </c>
      <c r="AI241" s="428">
        <f t="shared" si="38"/>
        <v>39741</v>
      </c>
      <c r="AJ241" s="428">
        <f t="shared" si="38"/>
        <v>885000</v>
      </c>
      <c r="AK241" s="428">
        <f t="shared" si="38"/>
        <v>1258</v>
      </c>
      <c r="AL241" s="427"/>
      <c r="AM241" s="427"/>
      <c r="AN241" s="427"/>
      <c r="AO241" s="427"/>
      <c r="AP241" s="427"/>
      <c r="AQ241" s="427"/>
      <c r="AR241" s="427"/>
      <c r="AS241" s="427"/>
      <c r="AT241" s="427"/>
      <c r="AU241" s="427"/>
      <c r="AV241" s="427"/>
      <c r="AW241" s="427"/>
      <c r="AX241" s="427"/>
      <c r="AY241" s="427"/>
    </row>
    <row r="242" spans="1:51" ht="150" x14ac:dyDescent="0.25">
      <c r="A242" s="49"/>
      <c r="B242" s="49"/>
      <c r="C242" s="49"/>
      <c r="D242" s="49"/>
      <c r="E242" s="49"/>
      <c r="F242" s="49"/>
      <c r="G242" s="49"/>
      <c r="H242" s="478"/>
      <c r="I242" s="12"/>
      <c r="J242" s="12"/>
      <c r="K242" s="12"/>
      <c r="L242" s="40"/>
      <c r="M242" s="11"/>
      <c r="N242" s="61"/>
      <c r="O242" s="61"/>
      <c r="P242" s="11"/>
      <c r="Q242" s="55"/>
      <c r="R242" s="55"/>
      <c r="S242" s="55"/>
      <c r="T242" s="55"/>
      <c r="U242" s="55"/>
      <c r="V242" s="55"/>
      <c r="W242" s="55"/>
      <c r="X242" s="55"/>
      <c r="Y242" s="55"/>
      <c r="Z242" s="410">
        <f>AJ242</f>
        <v>885000</v>
      </c>
      <c r="AA242" s="55"/>
      <c r="AB242" s="55"/>
      <c r="AC242" s="55"/>
      <c r="AD242" s="55"/>
      <c r="AE242" s="55" t="s">
        <v>2142</v>
      </c>
      <c r="AF242" s="443"/>
      <c r="AG242" s="61" t="s">
        <v>1766</v>
      </c>
      <c r="AH242" s="61" t="s">
        <v>1069</v>
      </c>
      <c r="AI242" s="410">
        <v>39741</v>
      </c>
      <c r="AJ242" s="410">
        <v>885000</v>
      </c>
      <c r="AK242" s="410">
        <v>1258</v>
      </c>
      <c r="AL242" s="61" t="s">
        <v>398</v>
      </c>
      <c r="AM242" s="61" t="s">
        <v>398</v>
      </c>
      <c r="AN242" s="61" t="s">
        <v>398</v>
      </c>
      <c r="AO242" s="61" t="s">
        <v>398</v>
      </c>
      <c r="AP242" s="61" t="s">
        <v>398</v>
      </c>
      <c r="AQ242" s="61" t="s">
        <v>398</v>
      </c>
      <c r="AR242" s="61" t="s">
        <v>398</v>
      </c>
      <c r="AS242" s="61" t="s">
        <v>398</v>
      </c>
      <c r="AT242" s="61" t="s">
        <v>398</v>
      </c>
      <c r="AU242" s="61" t="s">
        <v>398</v>
      </c>
      <c r="AV242" s="61" t="s">
        <v>398</v>
      </c>
      <c r="AW242" s="61" t="s">
        <v>398</v>
      </c>
      <c r="AX242" s="55" t="s">
        <v>1670</v>
      </c>
      <c r="AY242" s="61"/>
    </row>
    <row r="243" spans="1:51" x14ac:dyDescent="0.25">
      <c r="A243" s="397"/>
      <c r="B243" s="397"/>
      <c r="C243" s="397"/>
      <c r="D243" s="397"/>
      <c r="E243" s="397"/>
      <c r="F243" s="397"/>
      <c r="G243" s="397"/>
      <c r="H243" s="398"/>
      <c r="I243" s="397"/>
      <c r="J243" s="397"/>
      <c r="K243" s="397"/>
      <c r="L243" s="397"/>
      <c r="M243" s="399"/>
      <c r="N243" s="399"/>
      <c r="O243" s="399"/>
      <c r="P243" s="399"/>
      <c r="Q243" s="399"/>
      <c r="R243" s="399"/>
      <c r="S243" s="399"/>
      <c r="T243" s="399"/>
      <c r="U243" s="399"/>
      <c r="V243" s="399"/>
      <c r="W243" s="399"/>
      <c r="X243" s="399"/>
      <c r="Y243" s="399"/>
      <c r="Z243" s="399"/>
      <c r="AA243" s="399"/>
      <c r="AB243" s="399"/>
      <c r="AC243" s="399"/>
      <c r="AD243" s="399"/>
      <c r="AE243" s="399"/>
      <c r="AF243" s="400"/>
      <c r="AG243" s="399"/>
      <c r="AH243" s="399"/>
      <c r="AI243" s="399"/>
      <c r="AJ243" s="399"/>
      <c r="AK243" s="399"/>
      <c r="AL243" s="399"/>
      <c r="AM243" s="399"/>
      <c r="AN243" s="399"/>
      <c r="AO243" s="399"/>
      <c r="AP243" s="399"/>
      <c r="AQ243" s="399"/>
      <c r="AR243" s="399"/>
      <c r="AS243" s="399"/>
      <c r="AT243" s="399"/>
      <c r="AU243" s="399"/>
      <c r="AV243" s="399"/>
      <c r="AW243" s="399"/>
      <c r="AX243" s="399"/>
      <c r="AY243" s="399"/>
    </row>
    <row r="244" spans="1:51" x14ac:dyDescent="0.25">
      <c r="A244" s="411" t="s">
        <v>1648</v>
      </c>
      <c r="B244" s="401"/>
      <c r="C244" s="412"/>
      <c r="D244" s="412"/>
      <c r="E244" s="397"/>
      <c r="F244" s="397"/>
      <c r="G244" s="397"/>
      <c r="H244" s="398"/>
      <c r="I244" s="397"/>
      <c r="J244" s="397"/>
      <c r="K244" s="397"/>
      <c r="L244" s="397"/>
      <c r="M244" s="399"/>
      <c r="N244" s="399"/>
      <c r="O244" s="399"/>
      <c r="P244" s="399"/>
      <c r="Q244" s="399"/>
      <c r="R244" s="399"/>
      <c r="S244" s="399"/>
      <c r="T244" s="399"/>
      <c r="U244" s="399"/>
      <c r="V244" s="399"/>
      <c r="W244" s="399"/>
      <c r="X244" s="399"/>
      <c r="Y244" s="399"/>
      <c r="Z244" s="399"/>
      <c r="AA244" s="399"/>
      <c r="AB244" s="399"/>
      <c r="AC244" s="399"/>
      <c r="AD244" s="399"/>
      <c r="AE244" s="399"/>
      <c r="AF244" s="400"/>
      <c r="AG244" s="399"/>
      <c r="AH244" s="399"/>
      <c r="AI244" s="399"/>
      <c r="AJ244" s="399"/>
      <c r="AK244" s="399"/>
      <c r="AL244" s="399"/>
      <c r="AM244" s="399"/>
      <c r="AN244" s="399"/>
      <c r="AO244" s="399"/>
      <c r="AP244" s="399"/>
      <c r="AQ244" s="399"/>
      <c r="AR244" s="399"/>
      <c r="AS244" s="399"/>
      <c r="AT244" s="399"/>
      <c r="AU244" s="399"/>
      <c r="AV244" s="399"/>
      <c r="AW244" s="399"/>
      <c r="AX244" s="399"/>
      <c r="AY244" s="399"/>
    </row>
    <row r="245" spans="1:51" x14ac:dyDescent="0.25">
      <c r="A245" s="411" t="s">
        <v>1649</v>
      </c>
      <c r="B245" s="401"/>
      <c r="C245" s="413" t="s">
        <v>2143</v>
      </c>
      <c r="D245" s="401"/>
      <c r="E245" s="397"/>
      <c r="F245" s="397"/>
      <c r="G245" s="397"/>
      <c r="H245" s="398"/>
      <c r="I245" s="397"/>
      <c r="J245" s="397"/>
      <c r="K245" s="397"/>
      <c r="L245" s="397"/>
      <c r="M245" s="399"/>
      <c r="N245" s="399"/>
      <c r="O245" s="399"/>
      <c r="P245" s="399"/>
      <c r="Q245" s="399"/>
      <c r="R245" s="399"/>
      <c r="S245" s="399"/>
      <c r="T245" s="399"/>
      <c r="U245" s="399"/>
      <c r="V245" s="399"/>
      <c r="W245" s="399"/>
      <c r="X245" s="399"/>
      <c r="Y245" s="399"/>
      <c r="Z245" s="399"/>
      <c r="AA245" s="399"/>
      <c r="AB245" s="399"/>
      <c r="AC245" s="399"/>
      <c r="AD245" s="399"/>
      <c r="AE245" s="399"/>
      <c r="AF245" s="400"/>
      <c r="AG245" s="399"/>
      <c r="AH245" s="399"/>
      <c r="AI245" s="399"/>
      <c r="AJ245" s="399"/>
      <c r="AK245" s="399"/>
      <c r="AL245" s="399"/>
      <c r="AM245" s="399"/>
      <c r="AN245" s="399"/>
      <c r="AO245" s="399"/>
      <c r="AP245" s="399"/>
      <c r="AQ245" s="399"/>
      <c r="AR245" s="399"/>
      <c r="AS245" s="399"/>
      <c r="AT245" s="399"/>
      <c r="AU245" s="399"/>
      <c r="AV245" s="399"/>
      <c r="AW245" s="399"/>
      <c r="AX245" s="399"/>
      <c r="AY245" s="399"/>
    </row>
    <row r="246" spans="1:51" x14ac:dyDescent="0.25">
      <c r="A246" s="411" t="s">
        <v>1651</v>
      </c>
      <c r="B246" s="401"/>
      <c r="C246" s="413" t="s">
        <v>2144</v>
      </c>
      <c r="D246" s="401"/>
      <c r="E246" s="397"/>
      <c r="F246" s="397"/>
      <c r="G246" s="397"/>
      <c r="H246" s="398"/>
      <c r="I246" s="397"/>
      <c r="J246" s="397"/>
      <c r="K246" s="397"/>
      <c r="L246" s="397"/>
      <c r="M246" s="399"/>
      <c r="N246" s="399"/>
      <c r="O246" s="399"/>
      <c r="P246" s="399"/>
      <c r="Q246" s="399"/>
      <c r="R246" s="399"/>
      <c r="S246" s="399"/>
      <c r="T246" s="399"/>
      <c r="U246" s="399"/>
      <c r="V246" s="399"/>
      <c r="W246" s="399"/>
      <c r="X246" s="399"/>
      <c r="Y246" s="399"/>
      <c r="Z246" s="399"/>
      <c r="AA246" s="399"/>
      <c r="AB246" s="399"/>
      <c r="AC246" s="399"/>
      <c r="AD246" s="399"/>
      <c r="AE246" s="399"/>
      <c r="AF246" s="400"/>
      <c r="AG246" s="399"/>
      <c r="AH246" s="399"/>
      <c r="AI246" s="399"/>
      <c r="AJ246" s="399"/>
      <c r="AK246" s="399"/>
      <c r="AL246" s="399"/>
      <c r="AM246" s="399"/>
      <c r="AN246" s="399"/>
      <c r="AO246" s="399"/>
      <c r="AP246" s="399"/>
      <c r="AQ246" s="399"/>
      <c r="AR246" s="399"/>
      <c r="AS246" s="399"/>
      <c r="AT246" s="399"/>
      <c r="AU246" s="399"/>
      <c r="AV246" s="399"/>
      <c r="AW246" s="399"/>
      <c r="AX246" s="399"/>
      <c r="AY246" s="399"/>
    </row>
    <row r="247" spans="1:51" x14ac:dyDescent="0.25">
      <c r="A247" s="411" t="s">
        <v>1653</v>
      </c>
      <c r="B247" s="401"/>
      <c r="C247" s="414" t="s">
        <v>1650</v>
      </c>
      <c r="D247" s="401"/>
      <c r="E247" s="397"/>
      <c r="F247" s="397"/>
      <c r="G247" s="397"/>
      <c r="H247" s="398"/>
      <c r="I247" s="397"/>
      <c r="J247" s="397"/>
      <c r="K247" s="397"/>
      <c r="L247" s="397"/>
      <c r="M247" s="399"/>
      <c r="N247" s="399"/>
      <c r="O247" s="399"/>
      <c r="P247" s="399"/>
      <c r="Q247" s="399"/>
      <c r="R247" s="399"/>
      <c r="S247" s="399"/>
      <c r="T247" s="399"/>
      <c r="U247" s="399"/>
      <c r="V247" s="399"/>
      <c r="W247" s="399"/>
      <c r="X247" s="399"/>
      <c r="Y247" s="399"/>
      <c r="Z247" s="399"/>
      <c r="AA247" s="399"/>
      <c r="AB247" s="399"/>
      <c r="AC247" s="399"/>
      <c r="AD247" s="399"/>
      <c r="AE247" s="399"/>
      <c r="AF247" s="400"/>
      <c r="AG247" s="399"/>
      <c r="AH247" s="399"/>
      <c r="AI247" s="399"/>
      <c r="AJ247" s="399"/>
      <c r="AK247" s="399"/>
      <c r="AL247" s="399"/>
      <c r="AM247" s="399"/>
      <c r="AN247" s="399"/>
      <c r="AO247" s="399"/>
      <c r="AP247" s="399"/>
      <c r="AQ247" s="399"/>
      <c r="AR247" s="399"/>
      <c r="AS247" s="399"/>
      <c r="AT247" s="399"/>
      <c r="AU247" s="399"/>
      <c r="AV247" s="399"/>
      <c r="AW247" s="399"/>
      <c r="AX247" s="399"/>
      <c r="AY247" s="399"/>
    </row>
    <row r="248" spans="1:51" x14ac:dyDescent="0.25">
      <c r="A248" s="411" t="s">
        <v>1418</v>
      </c>
      <c r="B248" s="401"/>
      <c r="C248" s="314" t="s">
        <v>1654</v>
      </c>
      <c r="D248" s="401"/>
      <c r="E248" s="397"/>
      <c r="F248" s="397"/>
      <c r="G248" s="397"/>
      <c r="H248" s="398"/>
      <c r="I248" s="397"/>
      <c r="J248" s="397"/>
      <c r="K248" s="397"/>
      <c r="L248" s="397"/>
      <c r="M248" s="399"/>
      <c r="N248" s="399"/>
      <c r="O248" s="399"/>
      <c r="P248" s="399"/>
      <c r="Q248" s="399"/>
      <c r="R248" s="399"/>
      <c r="S248" s="399"/>
      <c r="T248" s="399"/>
      <c r="U248" s="399"/>
      <c r="V248" s="399"/>
      <c r="W248" s="399"/>
      <c r="X248" s="399"/>
      <c r="Y248" s="399"/>
      <c r="Z248" s="399"/>
      <c r="AA248" s="399"/>
      <c r="AB248" s="399"/>
      <c r="AC248" s="399"/>
      <c r="AD248" s="399"/>
      <c r="AE248" s="399"/>
      <c r="AF248" s="400"/>
      <c r="AG248" s="399"/>
      <c r="AH248" s="399"/>
      <c r="AI248" s="399"/>
      <c r="AJ248" s="399"/>
      <c r="AK248" s="399"/>
      <c r="AL248" s="399"/>
      <c r="AM248" s="399"/>
      <c r="AN248" s="399"/>
      <c r="AO248" s="399"/>
      <c r="AP248" s="399"/>
      <c r="AQ248" s="399"/>
      <c r="AR248" s="399"/>
      <c r="AS248" s="399"/>
      <c r="AT248" s="399"/>
      <c r="AU248" s="399"/>
      <c r="AV248" s="399"/>
      <c r="AW248" s="399"/>
      <c r="AX248" s="399"/>
      <c r="AY248" s="399"/>
    </row>
    <row r="249" spans="1:51" x14ac:dyDescent="0.25">
      <c r="A249" s="415"/>
      <c r="B249" s="415"/>
      <c r="C249" s="415"/>
      <c r="D249" s="415"/>
      <c r="E249" s="397"/>
      <c r="F249" s="397"/>
      <c r="G249" s="397"/>
      <c r="H249" s="398"/>
      <c r="I249" s="397"/>
      <c r="J249" s="397"/>
      <c r="K249" s="397"/>
      <c r="L249" s="397"/>
      <c r="M249" s="399"/>
      <c r="N249" s="399"/>
      <c r="O249" s="399"/>
      <c r="P249" s="399"/>
      <c r="Q249" s="399"/>
      <c r="R249" s="399"/>
      <c r="S249" s="399"/>
      <c r="T249" s="399"/>
      <c r="U249" s="399"/>
      <c r="V249" s="399"/>
      <c r="W249" s="399"/>
      <c r="X249" s="399"/>
      <c r="Y249" s="399"/>
      <c r="Z249" s="399"/>
      <c r="AA249" s="399"/>
      <c r="AB249" s="399"/>
      <c r="AC249" s="399"/>
      <c r="AD249" s="399"/>
      <c r="AE249" s="399"/>
      <c r="AF249" s="400"/>
      <c r="AG249" s="399"/>
      <c r="AH249" s="399"/>
      <c r="AI249" s="399"/>
      <c r="AJ249" s="399"/>
      <c r="AK249" s="399"/>
      <c r="AL249" s="399"/>
      <c r="AM249" s="399"/>
      <c r="AN249" s="399"/>
      <c r="AO249" s="399"/>
      <c r="AP249" s="399"/>
      <c r="AQ249" s="399"/>
      <c r="AR249" s="399"/>
      <c r="AS249" s="399"/>
      <c r="AT249" s="399"/>
      <c r="AU249" s="399"/>
      <c r="AV249" s="399"/>
      <c r="AW249" s="399"/>
      <c r="AX249" s="399"/>
      <c r="AY249" s="399"/>
    </row>
    <row r="250" spans="1:51" x14ac:dyDescent="0.25">
      <c r="A250" s="397"/>
      <c r="B250" s="397"/>
      <c r="C250" s="397"/>
      <c r="D250" s="397"/>
      <c r="E250" s="397"/>
      <c r="F250" s="397"/>
      <c r="G250" s="397"/>
      <c r="H250" s="398"/>
      <c r="I250" s="397"/>
      <c r="J250" s="397"/>
      <c r="K250" s="397"/>
      <c r="L250" s="397"/>
      <c r="M250" s="399"/>
      <c r="N250" s="399"/>
      <c r="O250" s="399"/>
      <c r="P250" s="399"/>
      <c r="Q250" s="399"/>
      <c r="R250" s="399"/>
      <c r="S250" s="399"/>
      <c r="T250" s="399"/>
      <c r="U250" s="399"/>
      <c r="V250" s="399"/>
      <c r="W250" s="399"/>
      <c r="X250" s="399"/>
      <c r="Y250" s="399"/>
      <c r="Z250" s="399"/>
      <c r="AA250" s="399"/>
      <c r="AB250" s="399"/>
      <c r="AC250" s="399"/>
      <c r="AD250" s="399"/>
      <c r="AE250" s="399"/>
      <c r="AF250" s="400"/>
      <c r="AG250" s="399"/>
      <c r="AH250" s="399"/>
      <c r="AI250" s="399"/>
      <c r="AJ250" s="399"/>
      <c r="AK250" s="399"/>
      <c r="AL250" s="399"/>
      <c r="AM250" s="399"/>
      <c r="AN250" s="399"/>
      <c r="AO250" s="399"/>
      <c r="AP250" s="399"/>
      <c r="AQ250" s="399"/>
      <c r="AR250" s="399"/>
      <c r="AS250" s="399"/>
      <c r="AT250" s="399"/>
      <c r="AU250" s="399"/>
      <c r="AV250" s="399"/>
      <c r="AW250" s="399"/>
      <c r="AX250" s="399"/>
      <c r="AY250" s="399"/>
    </row>
    <row r="251" spans="1:51" x14ac:dyDescent="0.25">
      <c r="A251" s="397"/>
      <c r="B251" s="397"/>
      <c r="C251" s="397"/>
      <c r="D251" s="397"/>
      <c r="E251" s="397"/>
      <c r="F251" s="397"/>
      <c r="G251" s="397"/>
      <c r="H251" s="398"/>
      <c r="I251" s="397"/>
      <c r="J251" s="397"/>
      <c r="K251" s="397"/>
      <c r="L251" s="397"/>
      <c r="M251" s="399"/>
      <c r="N251" s="399"/>
      <c r="O251" s="399"/>
      <c r="P251" s="399"/>
      <c r="Q251" s="399"/>
      <c r="R251" s="399"/>
      <c r="S251" s="399"/>
      <c r="T251" s="399"/>
      <c r="U251" s="399"/>
      <c r="V251" s="399"/>
      <c r="W251" s="399"/>
      <c r="X251" s="399"/>
      <c r="Y251" s="399"/>
      <c r="Z251" s="399"/>
      <c r="AA251" s="399"/>
      <c r="AB251" s="399"/>
      <c r="AC251" s="399"/>
      <c r="AD251" s="399"/>
      <c r="AE251" s="399"/>
      <c r="AF251" s="400"/>
      <c r="AG251" s="399"/>
      <c r="AH251" s="399"/>
      <c r="AI251" s="399"/>
      <c r="AJ251" s="399"/>
      <c r="AK251" s="399"/>
      <c r="AL251" s="399"/>
      <c r="AM251" s="399"/>
      <c r="AN251" s="399"/>
      <c r="AO251" s="399"/>
      <c r="AP251" s="399"/>
      <c r="AQ251" s="399"/>
      <c r="AR251" s="399"/>
      <c r="AS251" s="399"/>
      <c r="AT251" s="399"/>
      <c r="AU251" s="399"/>
      <c r="AV251" s="399"/>
      <c r="AW251" s="399"/>
      <c r="AX251" s="399"/>
      <c r="AY251" s="399"/>
    </row>
    <row r="252" spans="1:51" x14ac:dyDescent="0.25">
      <c r="A252" s="397"/>
      <c r="B252" s="397"/>
      <c r="C252" s="397"/>
      <c r="D252" s="397"/>
      <c r="E252" s="397"/>
      <c r="F252" s="397"/>
      <c r="G252" s="397"/>
      <c r="H252" s="398"/>
      <c r="I252" s="397"/>
      <c r="J252" s="397"/>
      <c r="K252" s="397"/>
      <c r="L252" s="397"/>
      <c r="M252" s="399"/>
      <c r="N252" s="399"/>
      <c r="O252" s="399"/>
      <c r="P252" s="399"/>
      <c r="Q252" s="399"/>
      <c r="R252" s="399"/>
      <c r="S252" s="399"/>
      <c r="T252" s="399"/>
      <c r="U252" s="399"/>
      <c r="V252" s="399"/>
      <c r="W252" s="399"/>
      <c r="X252" s="399"/>
      <c r="Y252" s="399"/>
      <c r="Z252" s="399"/>
      <c r="AA252" s="399"/>
      <c r="AB252" s="399"/>
      <c r="AC252" s="399"/>
      <c r="AD252" s="399"/>
      <c r="AE252" s="399"/>
      <c r="AF252" s="400"/>
      <c r="AG252" s="399"/>
      <c r="AH252" s="399"/>
      <c r="AI252" s="399"/>
      <c r="AJ252" s="399"/>
      <c r="AK252" s="399"/>
      <c r="AL252" s="399"/>
      <c r="AM252" s="399"/>
      <c r="AN252" s="399"/>
      <c r="AO252" s="399"/>
      <c r="AP252" s="399"/>
      <c r="AQ252" s="399"/>
      <c r="AR252" s="399"/>
      <c r="AS252" s="399"/>
      <c r="AT252" s="399"/>
      <c r="AU252" s="399"/>
      <c r="AV252" s="399"/>
      <c r="AW252" s="399"/>
      <c r="AX252" s="399"/>
      <c r="AY252" s="399"/>
    </row>
    <row r="253" spans="1:51" x14ac:dyDescent="0.25">
      <c r="A253" s="397"/>
      <c r="B253" s="397"/>
      <c r="C253" s="397"/>
      <c r="D253" s="397"/>
      <c r="E253" s="397"/>
      <c r="F253" s="397"/>
      <c r="G253" s="397"/>
      <c r="H253" s="398"/>
      <c r="I253" s="397"/>
      <c r="J253" s="397"/>
      <c r="K253" s="397"/>
      <c r="L253" s="397"/>
      <c r="M253" s="399"/>
      <c r="N253" s="399"/>
      <c r="O253" s="399"/>
      <c r="P253" s="399"/>
      <c r="Q253" s="399"/>
      <c r="R253" s="399"/>
      <c r="S253" s="399"/>
      <c r="T253" s="399"/>
      <c r="U253" s="399"/>
      <c r="V253" s="399"/>
      <c r="W253" s="399"/>
      <c r="X253" s="399"/>
      <c r="Y253" s="399"/>
      <c r="Z253" s="399"/>
      <c r="AA253" s="399"/>
      <c r="AB253" s="399"/>
      <c r="AC253" s="399"/>
      <c r="AD253" s="399"/>
      <c r="AE253" s="399"/>
      <c r="AF253" s="400"/>
      <c r="AG253" s="399"/>
      <c r="AH253" s="399"/>
      <c r="AI253" s="399"/>
      <c r="AJ253" s="399"/>
      <c r="AK253" s="399"/>
      <c r="AL253" s="399"/>
      <c r="AM253" s="399"/>
      <c r="AN253" s="399"/>
      <c r="AO253" s="399"/>
      <c r="AP253" s="399"/>
      <c r="AQ253" s="399"/>
      <c r="AR253" s="399"/>
      <c r="AS253" s="399"/>
      <c r="AT253" s="399"/>
      <c r="AU253" s="399"/>
      <c r="AV253" s="399"/>
      <c r="AW253" s="399"/>
      <c r="AX253" s="399"/>
      <c r="AY253" s="399"/>
    </row>
    <row r="254" spans="1:51" x14ac:dyDescent="0.25">
      <c r="A254" s="397"/>
      <c r="B254" s="397"/>
      <c r="C254" s="397"/>
      <c r="D254" s="397"/>
      <c r="E254" s="397"/>
      <c r="F254" s="397"/>
      <c r="G254" s="397"/>
      <c r="H254" s="398"/>
      <c r="I254" s="397"/>
      <c r="J254" s="397"/>
      <c r="K254" s="397"/>
      <c r="L254" s="397"/>
      <c r="M254" s="399"/>
      <c r="N254" s="399"/>
      <c r="O254" s="399"/>
      <c r="P254" s="399"/>
      <c r="Q254" s="399"/>
      <c r="R254" s="399"/>
      <c r="S254" s="399"/>
      <c r="T254" s="399"/>
      <c r="U254" s="399"/>
      <c r="V254" s="399"/>
      <c r="W254" s="399"/>
      <c r="X254" s="399"/>
      <c r="Y254" s="399"/>
      <c r="Z254" s="399"/>
      <c r="AA254" s="399"/>
      <c r="AB254" s="399"/>
      <c r="AC254" s="399"/>
      <c r="AD254" s="399"/>
      <c r="AE254" s="399"/>
      <c r="AF254" s="400"/>
      <c r="AG254" s="399"/>
      <c r="AH254" s="399"/>
      <c r="AI254" s="399"/>
      <c r="AJ254" s="399"/>
      <c r="AK254" s="399"/>
      <c r="AL254" s="399"/>
      <c r="AM254" s="399"/>
      <c r="AN254" s="399"/>
      <c r="AO254" s="399"/>
      <c r="AP254" s="399"/>
      <c r="AQ254" s="399"/>
      <c r="AR254" s="399"/>
      <c r="AS254" s="399"/>
      <c r="AT254" s="399"/>
      <c r="AU254" s="399"/>
      <c r="AV254" s="399"/>
      <c r="AW254" s="399"/>
      <c r="AX254" s="399"/>
      <c r="AY254" s="399"/>
    </row>
    <row r="255" spans="1:51" x14ac:dyDescent="0.25">
      <c r="A255" s="397"/>
      <c r="B255" s="397"/>
      <c r="C255" s="397"/>
      <c r="D255" s="397"/>
      <c r="E255" s="397"/>
      <c r="F255" s="397"/>
      <c r="G255" s="397"/>
      <c r="H255" s="398"/>
      <c r="I255" s="397"/>
      <c r="J255" s="397"/>
      <c r="K255" s="397"/>
      <c r="L255" s="397"/>
      <c r="M255" s="399"/>
      <c r="N255" s="399"/>
      <c r="O255" s="399"/>
      <c r="P255" s="399"/>
      <c r="Q255" s="399"/>
      <c r="R255" s="399"/>
      <c r="S255" s="399"/>
      <c r="T255" s="399"/>
      <c r="U255" s="399"/>
      <c r="V255" s="399"/>
      <c r="W255" s="399"/>
      <c r="X255" s="399"/>
      <c r="Y255" s="399"/>
      <c r="Z255" s="399"/>
      <c r="AA255" s="399"/>
      <c r="AB255" s="399"/>
      <c r="AC255" s="399"/>
      <c r="AD255" s="399"/>
      <c r="AE255" s="399"/>
      <c r="AF255" s="400"/>
      <c r="AG255" s="399"/>
      <c r="AH255" s="399"/>
      <c r="AI255" s="399"/>
      <c r="AJ255" s="399"/>
      <c r="AK255" s="399"/>
      <c r="AL255" s="399"/>
      <c r="AM255" s="399"/>
      <c r="AN255" s="399"/>
      <c r="AO255" s="399"/>
      <c r="AP255" s="399"/>
      <c r="AQ255" s="399"/>
      <c r="AR255" s="399"/>
      <c r="AS255" s="399"/>
      <c r="AT255" s="399"/>
      <c r="AU255" s="399"/>
      <c r="AV255" s="399"/>
      <c r="AW255" s="399"/>
      <c r="AX255" s="399"/>
      <c r="AY255" s="399"/>
    </row>
    <row r="256" spans="1:51" x14ac:dyDescent="0.25">
      <c r="A256" s="397"/>
      <c r="B256" s="397"/>
      <c r="C256" s="397"/>
      <c r="D256" s="397"/>
      <c r="E256" s="397"/>
      <c r="F256" s="397"/>
      <c r="G256" s="397"/>
      <c r="H256" s="398"/>
      <c r="I256" s="397"/>
      <c r="J256" s="397"/>
      <c r="K256" s="397"/>
      <c r="L256" s="397"/>
      <c r="M256" s="399"/>
      <c r="N256" s="399"/>
      <c r="O256" s="399"/>
      <c r="P256" s="399"/>
      <c r="Q256" s="399"/>
      <c r="R256" s="399"/>
      <c r="S256" s="399"/>
      <c r="T256" s="399"/>
      <c r="U256" s="399"/>
      <c r="V256" s="399"/>
      <c r="W256" s="399"/>
      <c r="X256" s="399"/>
      <c r="Y256" s="399"/>
      <c r="Z256" s="399"/>
      <c r="AA256" s="399"/>
      <c r="AB256" s="399"/>
      <c r="AC256" s="399"/>
      <c r="AD256" s="399"/>
      <c r="AE256" s="399"/>
      <c r="AF256" s="400"/>
      <c r="AG256" s="399"/>
      <c r="AH256" s="399"/>
      <c r="AI256" s="399"/>
      <c r="AJ256" s="399"/>
      <c r="AK256" s="399"/>
      <c r="AL256" s="399"/>
      <c r="AM256" s="399"/>
      <c r="AN256" s="399"/>
      <c r="AO256" s="399"/>
      <c r="AP256" s="399"/>
      <c r="AQ256" s="399"/>
      <c r="AR256" s="399"/>
      <c r="AS256" s="399"/>
      <c r="AT256" s="399"/>
      <c r="AU256" s="399"/>
      <c r="AV256" s="399"/>
      <c r="AW256" s="399"/>
      <c r="AX256" s="399"/>
      <c r="AY256" s="399"/>
    </row>
    <row r="257" spans="1:51" x14ac:dyDescent="0.25">
      <c r="A257" s="397"/>
      <c r="B257" s="397"/>
      <c r="C257" s="397"/>
      <c r="D257" s="397"/>
      <c r="E257" s="397"/>
      <c r="F257" s="397"/>
      <c r="G257" s="397"/>
      <c r="H257" s="398"/>
      <c r="I257" s="397"/>
      <c r="J257" s="397"/>
      <c r="K257" s="397"/>
      <c r="L257" s="397"/>
      <c r="M257" s="399"/>
      <c r="N257" s="399"/>
      <c r="O257" s="399"/>
      <c r="P257" s="399"/>
      <c r="Q257" s="399"/>
      <c r="R257" s="399"/>
      <c r="S257" s="399"/>
      <c r="T257" s="399"/>
      <c r="U257" s="399"/>
      <c r="V257" s="399"/>
      <c r="W257" s="399"/>
      <c r="X257" s="399"/>
      <c r="Y257" s="399"/>
      <c r="Z257" s="399"/>
      <c r="AA257" s="399"/>
      <c r="AB257" s="399"/>
      <c r="AC257" s="399"/>
      <c r="AD257" s="399"/>
      <c r="AE257" s="399"/>
      <c r="AF257" s="400"/>
      <c r="AG257" s="399"/>
      <c r="AH257" s="399"/>
      <c r="AI257" s="399"/>
      <c r="AJ257" s="399"/>
      <c r="AK257" s="399"/>
      <c r="AL257" s="399"/>
      <c r="AM257" s="399"/>
      <c r="AN257" s="399"/>
      <c r="AO257" s="399"/>
      <c r="AP257" s="399"/>
      <c r="AQ257" s="399"/>
      <c r="AR257" s="399"/>
      <c r="AS257" s="399"/>
      <c r="AT257" s="399"/>
      <c r="AU257" s="399"/>
      <c r="AV257" s="399"/>
      <c r="AW257" s="399"/>
      <c r="AX257" s="399"/>
      <c r="AY257" s="399"/>
    </row>
    <row r="258" spans="1:51" x14ac:dyDescent="0.25">
      <c r="A258" s="397"/>
      <c r="B258" s="397"/>
      <c r="C258" s="397"/>
      <c r="D258" s="397"/>
      <c r="E258" s="397"/>
      <c r="F258" s="397"/>
      <c r="G258" s="397"/>
      <c r="H258" s="398"/>
      <c r="I258" s="397"/>
      <c r="J258" s="397"/>
      <c r="K258" s="397"/>
      <c r="L258" s="397"/>
      <c r="M258" s="399"/>
      <c r="N258" s="399"/>
      <c r="O258" s="399"/>
      <c r="P258" s="399"/>
      <c r="Q258" s="399"/>
      <c r="R258" s="399"/>
      <c r="S258" s="399"/>
      <c r="T258" s="399"/>
      <c r="U258" s="399"/>
      <c r="V258" s="399"/>
      <c r="W258" s="399"/>
      <c r="X258" s="399"/>
      <c r="Y258" s="399"/>
      <c r="Z258" s="399"/>
      <c r="AA258" s="399"/>
      <c r="AB258" s="399"/>
      <c r="AC258" s="399"/>
      <c r="AD258" s="399"/>
      <c r="AE258" s="399"/>
      <c r="AF258" s="400"/>
      <c r="AG258" s="399"/>
      <c r="AH258" s="399"/>
      <c r="AI258" s="399"/>
      <c r="AJ258" s="399"/>
      <c r="AK258" s="399"/>
      <c r="AL258" s="399"/>
      <c r="AM258" s="399"/>
      <c r="AN258" s="399"/>
      <c r="AO258" s="399"/>
      <c r="AP258" s="399"/>
      <c r="AQ258" s="399"/>
      <c r="AR258" s="399"/>
      <c r="AS258" s="399"/>
      <c r="AT258" s="399"/>
      <c r="AU258" s="399"/>
      <c r="AV258" s="399"/>
      <c r="AW258" s="399"/>
      <c r="AX258" s="399"/>
      <c r="AY258" s="399"/>
    </row>
    <row r="259" spans="1:51" x14ac:dyDescent="0.25">
      <c r="A259" s="397"/>
      <c r="B259" s="397"/>
      <c r="C259" s="397"/>
      <c r="D259" s="397"/>
      <c r="E259" s="397"/>
      <c r="F259" s="397"/>
      <c r="G259" s="397"/>
      <c r="H259" s="398"/>
      <c r="I259" s="397"/>
      <c r="J259" s="397"/>
      <c r="K259" s="397"/>
      <c r="L259" s="397"/>
      <c r="M259" s="399"/>
      <c r="N259" s="399"/>
      <c r="O259" s="399"/>
      <c r="P259" s="399"/>
      <c r="Q259" s="399"/>
      <c r="R259" s="399"/>
      <c r="S259" s="399"/>
      <c r="T259" s="399"/>
      <c r="U259" s="399"/>
      <c r="V259" s="399"/>
      <c r="W259" s="399"/>
      <c r="X259" s="399"/>
      <c r="Y259" s="399"/>
      <c r="Z259" s="399"/>
      <c r="AA259" s="399"/>
      <c r="AB259" s="399"/>
      <c r="AC259" s="399"/>
      <c r="AD259" s="399"/>
      <c r="AE259" s="399"/>
      <c r="AF259" s="400"/>
      <c r="AG259" s="399"/>
      <c r="AH259" s="399"/>
      <c r="AI259" s="399"/>
      <c r="AJ259" s="399"/>
      <c r="AK259" s="399"/>
      <c r="AL259" s="399"/>
      <c r="AM259" s="399"/>
      <c r="AN259" s="399"/>
      <c r="AO259" s="399"/>
      <c r="AP259" s="399"/>
      <c r="AQ259" s="399"/>
      <c r="AR259" s="399"/>
      <c r="AS259" s="399"/>
      <c r="AT259" s="399"/>
      <c r="AU259" s="399"/>
      <c r="AV259" s="399"/>
      <c r="AW259" s="399"/>
      <c r="AX259" s="399"/>
      <c r="AY259" s="399"/>
    </row>
    <row r="260" spans="1:51" x14ac:dyDescent="0.25">
      <c r="A260" s="397"/>
      <c r="B260" s="397"/>
      <c r="C260" s="397"/>
      <c r="D260" s="397"/>
      <c r="E260" s="397"/>
      <c r="F260" s="397"/>
      <c r="G260" s="397"/>
      <c r="H260" s="398"/>
      <c r="I260" s="397"/>
      <c r="J260" s="397"/>
      <c r="K260" s="397"/>
      <c r="L260" s="397"/>
      <c r="M260" s="399"/>
      <c r="N260" s="399"/>
      <c r="O260" s="399"/>
      <c r="P260" s="399"/>
      <c r="Q260" s="399"/>
      <c r="R260" s="399"/>
      <c r="S260" s="399"/>
      <c r="T260" s="399"/>
      <c r="U260" s="399"/>
      <c r="V260" s="399"/>
      <c r="W260" s="399"/>
      <c r="X260" s="399"/>
      <c r="Y260" s="399"/>
      <c r="Z260" s="399"/>
      <c r="AA260" s="399"/>
      <c r="AB260" s="399"/>
      <c r="AC260" s="399"/>
      <c r="AD260" s="399"/>
      <c r="AE260" s="399"/>
      <c r="AF260" s="400"/>
      <c r="AG260" s="399"/>
      <c r="AH260" s="399"/>
      <c r="AI260" s="399"/>
      <c r="AJ260" s="399"/>
      <c r="AK260" s="399"/>
      <c r="AL260" s="399"/>
      <c r="AM260" s="399"/>
      <c r="AN260" s="399"/>
      <c r="AO260" s="399"/>
      <c r="AP260" s="399"/>
      <c r="AQ260" s="399"/>
      <c r="AR260" s="399"/>
      <c r="AS260" s="399"/>
      <c r="AT260" s="399"/>
      <c r="AU260" s="399"/>
      <c r="AV260" s="399"/>
      <c r="AW260" s="399"/>
      <c r="AX260" s="399"/>
      <c r="AY260" s="399"/>
    </row>
    <row r="261" spans="1:51" x14ac:dyDescent="0.25">
      <c r="A261" s="397"/>
      <c r="B261" s="397"/>
      <c r="C261" s="397"/>
      <c r="D261" s="397"/>
      <c r="E261" s="397"/>
      <c r="F261" s="397"/>
      <c r="G261" s="397"/>
      <c r="H261" s="398"/>
      <c r="I261" s="397"/>
      <c r="J261" s="397"/>
      <c r="K261" s="397"/>
      <c r="L261" s="397"/>
      <c r="M261" s="399"/>
      <c r="N261" s="399"/>
      <c r="O261" s="399"/>
      <c r="P261" s="399"/>
      <c r="Q261" s="399"/>
      <c r="R261" s="399"/>
      <c r="S261" s="399"/>
      <c r="T261" s="399"/>
      <c r="U261" s="399"/>
      <c r="V261" s="399"/>
      <c r="W261" s="399"/>
      <c r="X261" s="399"/>
      <c r="Y261" s="399"/>
      <c r="Z261" s="399"/>
      <c r="AA261" s="399"/>
      <c r="AB261" s="399"/>
      <c r="AC261" s="399"/>
      <c r="AD261" s="399"/>
      <c r="AE261" s="399"/>
      <c r="AF261" s="400"/>
      <c r="AG261" s="399"/>
      <c r="AH261" s="399"/>
      <c r="AI261" s="399"/>
      <c r="AJ261" s="399"/>
      <c r="AK261" s="399"/>
      <c r="AL261" s="399"/>
      <c r="AM261" s="399"/>
      <c r="AN261" s="399"/>
      <c r="AO261" s="399"/>
      <c r="AP261" s="399"/>
      <c r="AQ261" s="399"/>
      <c r="AR261" s="399"/>
      <c r="AS261" s="399"/>
      <c r="AT261" s="399"/>
      <c r="AU261" s="399"/>
      <c r="AV261" s="399"/>
      <c r="AW261" s="399"/>
      <c r="AX261" s="399"/>
      <c r="AY261" s="399"/>
    </row>
    <row r="262" spans="1:51" x14ac:dyDescent="0.25">
      <c r="A262" s="397"/>
      <c r="B262" s="397"/>
      <c r="C262" s="397"/>
      <c r="D262" s="397"/>
      <c r="E262" s="397"/>
      <c r="F262" s="397"/>
      <c r="G262" s="397"/>
      <c r="H262" s="398"/>
      <c r="I262" s="397"/>
      <c r="J262" s="397"/>
      <c r="K262" s="397"/>
      <c r="L262" s="397"/>
      <c r="M262" s="399"/>
      <c r="N262" s="399"/>
      <c r="O262" s="399"/>
      <c r="P262" s="399"/>
      <c r="Q262" s="399"/>
      <c r="R262" s="399"/>
      <c r="S262" s="399"/>
      <c r="T262" s="399"/>
      <c r="U262" s="399"/>
      <c r="V262" s="399"/>
      <c r="W262" s="399"/>
      <c r="X262" s="399"/>
      <c r="Y262" s="399"/>
      <c r="Z262" s="399"/>
      <c r="AA262" s="399"/>
      <c r="AB262" s="399"/>
      <c r="AC262" s="399"/>
      <c r="AD262" s="399"/>
      <c r="AE262" s="399"/>
      <c r="AF262" s="400"/>
      <c r="AG262" s="399"/>
      <c r="AH262" s="399"/>
      <c r="AI262" s="399"/>
      <c r="AJ262" s="399"/>
      <c r="AK262" s="399"/>
      <c r="AL262" s="399"/>
      <c r="AM262" s="399"/>
      <c r="AN262" s="399"/>
      <c r="AO262" s="399"/>
      <c r="AP262" s="399"/>
      <c r="AQ262" s="399"/>
      <c r="AR262" s="399"/>
      <c r="AS262" s="399"/>
      <c r="AT262" s="399"/>
      <c r="AU262" s="399"/>
      <c r="AV262" s="399"/>
      <c r="AW262" s="399"/>
      <c r="AX262" s="399"/>
      <c r="AY262" s="399"/>
    </row>
    <row r="263" spans="1:51" x14ac:dyDescent="0.25">
      <c r="A263" s="397"/>
      <c r="B263" s="397"/>
      <c r="C263" s="397"/>
      <c r="D263" s="397"/>
      <c r="E263" s="397"/>
      <c r="F263" s="397"/>
      <c r="G263" s="397"/>
      <c r="H263" s="398"/>
      <c r="I263" s="397"/>
      <c r="J263" s="397"/>
      <c r="K263" s="397"/>
      <c r="L263" s="397"/>
      <c r="M263" s="399"/>
      <c r="N263" s="399"/>
      <c r="O263" s="399"/>
      <c r="P263" s="399"/>
      <c r="Q263" s="399"/>
      <c r="R263" s="399"/>
      <c r="S263" s="399"/>
      <c r="T263" s="399"/>
      <c r="U263" s="399"/>
      <c r="V263" s="399"/>
      <c r="W263" s="399"/>
      <c r="X263" s="399"/>
      <c r="Y263" s="399"/>
      <c r="Z263" s="399"/>
      <c r="AA263" s="399"/>
      <c r="AB263" s="399"/>
      <c r="AC263" s="399"/>
      <c r="AD263" s="399"/>
      <c r="AE263" s="399"/>
      <c r="AF263" s="400"/>
      <c r="AG263" s="399"/>
      <c r="AH263" s="399"/>
      <c r="AI263" s="399"/>
      <c r="AJ263" s="399"/>
      <c r="AK263" s="399"/>
      <c r="AL263" s="399"/>
      <c r="AM263" s="399"/>
      <c r="AN263" s="399"/>
      <c r="AO263" s="399"/>
      <c r="AP263" s="399"/>
      <c r="AQ263" s="399"/>
      <c r="AR263" s="399"/>
      <c r="AS263" s="399"/>
      <c r="AT263" s="399"/>
      <c r="AU263" s="399"/>
      <c r="AV263" s="399"/>
      <c r="AW263" s="399"/>
      <c r="AX263" s="399"/>
      <c r="AY263" s="399"/>
    </row>
    <row r="264" spans="1:51" x14ac:dyDescent="0.25">
      <c r="A264" s="397"/>
      <c r="B264" s="397"/>
      <c r="C264" s="397"/>
      <c r="D264" s="397"/>
      <c r="E264" s="397"/>
      <c r="F264" s="397"/>
      <c r="G264" s="397"/>
      <c r="H264" s="398"/>
      <c r="I264" s="397"/>
      <c r="J264" s="397"/>
      <c r="K264" s="397"/>
      <c r="L264" s="397"/>
      <c r="M264" s="399"/>
      <c r="N264" s="399"/>
      <c r="O264" s="399"/>
      <c r="P264" s="399"/>
      <c r="Q264" s="399"/>
      <c r="R264" s="399"/>
      <c r="S264" s="399"/>
      <c r="T264" s="399"/>
      <c r="U264" s="399"/>
      <c r="V264" s="399"/>
      <c r="W264" s="399"/>
      <c r="X264" s="399"/>
      <c r="Y264" s="399"/>
      <c r="Z264" s="399"/>
      <c r="AA264" s="399"/>
      <c r="AB264" s="399"/>
      <c r="AC264" s="399"/>
      <c r="AD264" s="399"/>
      <c r="AE264" s="399"/>
      <c r="AF264" s="400"/>
      <c r="AG264" s="399"/>
      <c r="AH264" s="399"/>
      <c r="AI264" s="399"/>
      <c r="AJ264" s="399"/>
      <c r="AK264" s="399"/>
      <c r="AL264" s="399"/>
      <c r="AM264" s="399"/>
      <c r="AN264" s="399"/>
      <c r="AO264" s="399"/>
      <c r="AP264" s="399"/>
      <c r="AQ264" s="399"/>
      <c r="AR264" s="399"/>
      <c r="AS264" s="399"/>
      <c r="AT264" s="399"/>
      <c r="AU264" s="399"/>
      <c r="AV264" s="399"/>
      <c r="AW264" s="399"/>
      <c r="AX264" s="399"/>
      <c r="AY264" s="399"/>
    </row>
    <row r="265" spans="1:51" x14ac:dyDescent="0.25">
      <c r="A265" s="397"/>
      <c r="B265" s="397"/>
      <c r="C265" s="397"/>
      <c r="D265" s="397"/>
      <c r="E265" s="397"/>
      <c r="F265" s="397"/>
      <c r="G265" s="397"/>
      <c r="H265" s="398"/>
      <c r="I265" s="397"/>
      <c r="J265" s="397"/>
      <c r="K265" s="397"/>
      <c r="L265" s="397"/>
      <c r="M265" s="399"/>
      <c r="N265" s="399"/>
      <c r="O265" s="399"/>
      <c r="P265" s="399"/>
      <c r="Q265" s="399"/>
      <c r="R265" s="399"/>
      <c r="S265" s="399"/>
      <c r="T265" s="399"/>
      <c r="U265" s="399"/>
      <c r="V265" s="399"/>
      <c r="W265" s="399"/>
      <c r="X265" s="399"/>
      <c r="Y265" s="399"/>
      <c r="Z265" s="399"/>
      <c r="AA265" s="399"/>
      <c r="AB265" s="399"/>
      <c r="AC265" s="399"/>
      <c r="AD265" s="399"/>
      <c r="AE265" s="399"/>
      <c r="AF265" s="400"/>
      <c r="AG265" s="399"/>
      <c r="AH265" s="399"/>
      <c r="AI265" s="399"/>
      <c r="AJ265" s="399"/>
      <c r="AK265" s="399"/>
      <c r="AL265" s="399"/>
      <c r="AM265" s="399"/>
      <c r="AN265" s="399"/>
      <c r="AO265" s="399"/>
      <c r="AP265" s="399"/>
      <c r="AQ265" s="399"/>
      <c r="AR265" s="399"/>
      <c r="AS265" s="399"/>
      <c r="AT265" s="399"/>
      <c r="AU265" s="399"/>
      <c r="AV265" s="399"/>
      <c r="AW265" s="399"/>
      <c r="AX265" s="399"/>
      <c r="AY265" s="399"/>
    </row>
    <row r="266" spans="1:51" x14ac:dyDescent="0.25">
      <c r="A266" s="397"/>
      <c r="B266" s="397"/>
      <c r="C266" s="397"/>
      <c r="D266" s="397"/>
      <c r="E266" s="397"/>
      <c r="F266" s="397"/>
      <c r="G266" s="397"/>
      <c r="H266" s="398"/>
      <c r="I266" s="397"/>
      <c r="J266" s="397"/>
      <c r="K266" s="397"/>
      <c r="L266" s="397"/>
      <c r="M266" s="399"/>
      <c r="N266" s="399"/>
      <c r="O266" s="399"/>
      <c r="P266" s="399"/>
      <c r="Q266" s="399"/>
      <c r="R266" s="399"/>
      <c r="S266" s="399"/>
      <c r="T266" s="399"/>
      <c r="U266" s="399"/>
      <c r="V266" s="399"/>
      <c r="W266" s="399"/>
      <c r="X266" s="399"/>
      <c r="Y266" s="399"/>
      <c r="Z266" s="399"/>
      <c r="AA266" s="399"/>
      <c r="AB266" s="399"/>
      <c r="AC266" s="399"/>
      <c r="AD266" s="399"/>
      <c r="AE266" s="399"/>
      <c r="AF266" s="400"/>
      <c r="AG266" s="399"/>
      <c r="AH266" s="399"/>
      <c r="AI266" s="399"/>
      <c r="AJ266" s="399"/>
      <c r="AK266" s="399"/>
      <c r="AL266" s="399"/>
      <c r="AM266" s="399"/>
      <c r="AN266" s="399"/>
      <c r="AO266" s="399"/>
      <c r="AP266" s="399"/>
      <c r="AQ266" s="399"/>
      <c r="AR266" s="399"/>
      <c r="AS266" s="399"/>
      <c r="AT266" s="399"/>
      <c r="AU266" s="399"/>
      <c r="AV266" s="399"/>
      <c r="AW266" s="399"/>
      <c r="AX266" s="399"/>
      <c r="AY266" s="399"/>
    </row>
    <row r="267" spans="1:51" x14ac:dyDescent="0.25">
      <c r="A267" s="397"/>
      <c r="B267" s="397"/>
      <c r="C267" s="397"/>
      <c r="D267" s="397"/>
      <c r="E267" s="397"/>
      <c r="F267" s="397"/>
      <c r="G267" s="397"/>
      <c r="H267" s="398"/>
      <c r="I267" s="397"/>
      <c r="J267" s="397"/>
      <c r="K267" s="397"/>
      <c r="L267" s="397"/>
      <c r="M267" s="399"/>
      <c r="N267" s="399"/>
      <c r="O267" s="399"/>
      <c r="P267" s="399"/>
      <c r="Q267" s="399"/>
      <c r="R267" s="399"/>
      <c r="S267" s="399"/>
      <c r="T267" s="399"/>
      <c r="U267" s="399"/>
      <c r="V267" s="399"/>
      <c r="W267" s="399"/>
      <c r="X267" s="399"/>
      <c r="Y267" s="399"/>
      <c r="Z267" s="399"/>
      <c r="AA267" s="399"/>
      <c r="AB267" s="399"/>
      <c r="AC267" s="399"/>
      <c r="AD267" s="399"/>
      <c r="AE267" s="399"/>
      <c r="AF267" s="400"/>
      <c r="AG267" s="399"/>
      <c r="AH267" s="399"/>
      <c r="AI267" s="399"/>
      <c r="AJ267" s="399"/>
      <c r="AK267" s="399"/>
      <c r="AL267" s="399"/>
      <c r="AM267" s="399"/>
      <c r="AN267" s="399"/>
      <c r="AO267" s="399"/>
      <c r="AP267" s="399"/>
      <c r="AQ267" s="399"/>
      <c r="AR267" s="399"/>
      <c r="AS267" s="399"/>
      <c r="AT267" s="399"/>
      <c r="AU267" s="399"/>
      <c r="AV267" s="399"/>
      <c r="AW267" s="399"/>
      <c r="AX267" s="399"/>
      <c r="AY267" s="399"/>
    </row>
    <row r="268" spans="1:51" x14ac:dyDescent="0.25">
      <c r="A268" s="397"/>
      <c r="B268" s="397"/>
      <c r="C268" s="397"/>
      <c r="D268" s="397"/>
      <c r="E268" s="397"/>
      <c r="F268" s="397"/>
      <c r="G268" s="397"/>
      <c r="H268" s="398"/>
      <c r="I268" s="397"/>
      <c r="J268" s="397"/>
      <c r="K268" s="397"/>
      <c r="L268" s="397"/>
      <c r="M268" s="399"/>
      <c r="N268" s="399"/>
      <c r="O268" s="399"/>
      <c r="P268" s="399"/>
      <c r="Q268" s="399"/>
      <c r="R268" s="399"/>
      <c r="S268" s="399"/>
      <c r="T268" s="399"/>
      <c r="U268" s="399"/>
      <c r="V268" s="399"/>
      <c r="W268" s="399"/>
      <c r="X268" s="399"/>
      <c r="Y268" s="399"/>
      <c r="Z268" s="399"/>
      <c r="AA268" s="399"/>
      <c r="AB268" s="399"/>
      <c r="AC268" s="399"/>
      <c r="AD268" s="399"/>
      <c r="AE268" s="399"/>
      <c r="AF268" s="400"/>
      <c r="AG268" s="399"/>
      <c r="AH268" s="399"/>
      <c r="AI268" s="399"/>
      <c r="AJ268" s="399"/>
      <c r="AK268" s="399"/>
      <c r="AL268" s="399"/>
      <c r="AM268" s="399"/>
      <c r="AN268" s="399"/>
      <c r="AO268" s="399"/>
      <c r="AP268" s="399"/>
      <c r="AQ268" s="399"/>
      <c r="AR268" s="399"/>
      <c r="AS268" s="399"/>
      <c r="AT268" s="399"/>
      <c r="AU268" s="399"/>
      <c r="AV268" s="399"/>
      <c r="AW268" s="399"/>
      <c r="AX268" s="399"/>
      <c r="AY268" s="399"/>
    </row>
    <row r="269" spans="1:51" x14ac:dyDescent="0.25">
      <c r="A269" s="397"/>
      <c r="B269" s="397"/>
      <c r="C269" s="397"/>
      <c r="D269" s="397"/>
      <c r="E269" s="397"/>
      <c r="F269" s="397"/>
      <c r="G269" s="397"/>
      <c r="H269" s="398"/>
      <c r="I269" s="397"/>
      <c r="J269" s="397"/>
      <c r="K269" s="397"/>
      <c r="L269" s="397"/>
      <c r="M269" s="399"/>
      <c r="N269" s="399"/>
      <c r="O269" s="399"/>
      <c r="P269" s="399"/>
      <c r="Q269" s="399"/>
      <c r="R269" s="399"/>
      <c r="S269" s="399"/>
      <c r="T269" s="399"/>
      <c r="U269" s="399"/>
      <c r="V269" s="399"/>
      <c r="W269" s="399"/>
      <c r="X269" s="399"/>
      <c r="Y269" s="399"/>
      <c r="Z269" s="399"/>
      <c r="AA269" s="399"/>
      <c r="AB269" s="399"/>
      <c r="AC269" s="399"/>
      <c r="AD269" s="399"/>
      <c r="AE269" s="399"/>
      <c r="AF269" s="400"/>
      <c r="AG269" s="399"/>
      <c r="AH269" s="399"/>
      <c r="AI269" s="399"/>
      <c r="AJ269" s="399"/>
      <c r="AK269" s="399"/>
      <c r="AL269" s="399"/>
      <c r="AM269" s="399"/>
      <c r="AN269" s="399"/>
      <c r="AO269" s="399"/>
      <c r="AP269" s="399"/>
      <c r="AQ269" s="399"/>
      <c r="AR269" s="399"/>
      <c r="AS269" s="399"/>
      <c r="AT269" s="399"/>
      <c r="AU269" s="399"/>
      <c r="AV269" s="399"/>
      <c r="AW269" s="399"/>
      <c r="AX269" s="399"/>
      <c r="AY269" s="399"/>
    </row>
  </sheetData>
  <sheetProtection password="DFEF" sheet="1" objects="1" scenarios="1" autoFilter="0"/>
  <autoFilter ref="A11:AY11">
    <filterColumn colId="13"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autoFilter>
  <mergeCells count="17">
    <mergeCell ref="A247:B247"/>
    <mergeCell ref="C247:D247"/>
    <mergeCell ref="A248:B248"/>
    <mergeCell ref="C248:D248"/>
    <mergeCell ref="P11:P12"/>
    <mergeCell ref="AL11:AW11"/>
    <mergeCell ref="A244:B244"/>
    <mergeCell ref="A245:B245"/>
    <mergeCell ref="C245:D245"/>
    <mergeCell ref="A246:B246"/>
    <mergeCell ref="C246:D246"/>
    <mergeCell ref="A2:L2"/>
    <mergeCell ref="A3:L3"/>
    <mergeCell ref="A6:M6"/>
    <mergeCell ref="A8:M8"/>
    <mergeCell ref="N11:O11"/>
    <mergeCell ref="Q11:AD11"/>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43"/>
  <sheetViews>
    <sheetView zoomScale="70" zoomScaleNormal="70" workbookViewId="0">
      <selection activeCell="N15" sqref="N15"/>
    </sheetView>
  </sheetViews>
  <sheetFormatPr baseColWidth="10" defaultRowHeight="15" x14ac:dyDescent="0.25"/>
  <sheetData>
    <row r="1" spans="1:50" ht="18" x14ac:dyDescent="0.25">
      <c r="A1" s="113" t="s">
        <v>0</v>
      </c>
      <c r="B1" s="113"/>
      <c r="C1" s="113"/>
      <c r="D1" s="113"/>
      <c r="E1" s="113"/>
      <c r="F1" s="113"/>
      <c r="G1" s="113"/>
      <c r="H1" s="113"/>
      <c r="I1" s="113"/>
      <c r="J1" s="113"/>
      <c r="K1" s="113"/>
      <c r="L1" s="113"/>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row>
    <row r="2" spans="1:50" ht="18" x14ac:dyDescent="0.25">
      <c r="A2" s="113" t="s">
        <v>1</v>
      </c>
      <c r="B2" s="113"/>
      <c r="C2" s="113"/>
      <c r="D2" s="113"/>
      <c r="E2" s="113"/>
      <c r="F2" s="113"/>
      <c r="G2" s="113"/>
      <c r="H2" s="113"/>
      <c r="I2" s="113"/>
      <c r="J2" s="113"/>
      <c r="K2" s="113"/>
      <c r="L2" s="113"/>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c r="AU2" s="486"/>
      <c r="AV2" s="486"/>
      <c r="AW2" s="486"/>
      <c r="AX2" s="486"/>
    </row>
    <row r="3" spans="1:50" x14ac:dyDescent="0.25">
      <c r="A3" s="487"/>
      <c r="B3" s="38"/>
      <c r="C3" s="38"/>
      <c r="D3" s="38"/>
      <c r="E3" s="38"/>
      <c r="F3" s="38"/>
      <c r="G3" s="38"/>
      <c r="H3" s="488"/>
      <c r="I3" s="38"/>
      <c r="J3" s="38"/>
      <c r="K3" s="38"/>
      <c r="L3" s="38"/>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c r="AT3" s="486"/>
      <c r="AU3" s="486"/>
      <c r="AV3" s="486"/>
      <c r="AW3" s="486"/>
      <c r="AX3" s="486"/>
    </row>
    <row r="4" spans="1:50" ht="18" x14ac:dyDescent="0.25">
      <c r="A4" s="489" t="s">
        <v>2</v>
      </c>
      <c r="B4" s="489"/>
      <c r="C4" s="489"/>
      <c r="D4" s="489"/>
      <c r="E4" s="489"/>
      <c r="F4" s="489"/>
      <c r="G4" s="489"/>
      <c r="H4" s="489"/>
      <c r="I4" s="489"/>
      <c r="J4" s="489"/>
      <c r="K4" s="489"/>
      <c r="L4" s="489"/>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row>
    <row r="5" spans="1:50" ht="18" x14ac:dyDescent="0.25">
      <c r="A5" s="113" t="s">
        <v>2444</v>
      </c>
      <c r="B5" s="113"/>
      <c r="C5" s="113"/>
      <c r="D5" s="113"/>
      <c r="E5" s="113"/>
      <c r="F5" s="113"/>
      <c r="G5" s="113"/>
      <c r="H5" s="113"/>
      <c r="I5" s="113"/>
      <c r="J5" s="113"/>
      <c r="K5" s="113"/>
      <c r="L5" s="113"/>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486"/>
      <c r="AT5" s="486"/>
      <c r="AU5" s="486"/>
      <c r="AV5" s="486"/>
      <c r="AW5" s="486"/>
      <c r="AX5" s="486"/>
    </row>
    <row r="6" spans="1:50" ht="18" x14ac:dyDescent="0.25">
      <c r="A6" s="102"/>
      <c r="B6" s="102"/>
      <c r="C6" s="102"/>
      <c r="D6" s="102"/>
      <c r="E6" s="102"/>
      <c r="F6" s="102"/>
      <c r="G6" s="102"/>
      <c r="H6" s="102"/>
      <c r="I6" s="102"/>
      <c r="J6" s="102"/>
      <c r="K6" s="102"/>
      <c r="L6" s="102"/>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c r="AO6" s="486"/>
      <c r="AP6" s="486"/>
      <c r="AQ6" s="486"/>
      <c r="AR6" s="486"/>
      <c r="AS6" s="486"/>
      <c r="AT6" s="486"/>
      <c r="AU6" s="486"/>
      <c r="AV6" s="486"/>
      <c r="AW6" s="486"/>
      <c r="AX6" s="486"/>
    </row>
    <row r="7" spans="1:50" ht="18" x14ac:dyDescent="0.25">
      <c r="A7" s="102"/>
      <c r="B7" s="102"/>
      <c r="C7" s="102"/>
      <c r="D7" s="102"/>
      <c r="E7" s="102"/>
      <c r="F7" s="102"/>
      <c r="G7" s="102"/>
      <c r="H7" s="102"/>
      <c r="I7" s="102"/>
      <c r="J7" s="102"/>
      <c r="K7" s="102"/>
      <c r="L7" s="102"/>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c r="AO7" s="486"/>
      <c r="AP7" s="486"/>
      <c r="AQ7" s="486"/>
      <c r="AR7" s="486"/>
      <c r="AS7" s="486"/>
      <c r="AT7" s="486"/>
      <c r="AU7" s="486"/>
      <c r="AV7" s="486"/>
      <c r="AW7" s="486"/>
      <c r="AX7" s="486"/>
    </row>
    <row r="8" spans="1:50" x14ac:dyDescent="0.25">
      <c r="A8" s="490" t="s">
        <v>2445</v>
      </c>
      <c r="B8" s="490"/>
      <c r="C8" s="490"/>
      <c r="D8" s="490"/>
      <c r="E8" s="490"/>
      <c r="F8" s="490"/>
      <c r="G8" s="490"/>
      <c r="H8" s="490"/>
      <c r="I8" s="490"/>
      <c r="J8" s="490"/>
      <c r="K8" s="490"/>
      <c r="L8" s="490"/>
      <c r="M8" s="490"/>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486"/>
      <c r="AV8" s="486"/>
      <c r="AW8" s="486"/>
      <c r="AX8" s="486"/>
    </row>
    <row r="9" spans="1:50" ht="18" x14ac:dyDescent="0.25">
      <c r="A9" s="491"/>
      <c r="B9" s="491"/>
      <c r="C9" s="491"/>
      <c r="D9" s="491"/>
      <c r="E9" s="491"/>
      <c r="F9" s="102"/>
      <c r="G9" s="102"/>
      <c r="H9" s="102"/>
      <c r="I9" s="102"/>
      <c r="J9" s="102"/>
      <c r="K9" s="102"/>
      <c r="L9" s="102"/>
      <c r="M9" s="102"/>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6"/>
    </row>
    <row r="10" spans="1:50" x14ac:dyDescent="0.25">
      <c r="A10" s="490" t="s">
        <v>1423</v>
      </c>
      <c r="B10" s="490"/>
      <c r="C10" s="490"/>
      <c r="D10" s="490"/>
      <c r="E10" s="490"/>
      <c r="F10" s="490"/>
      <c r="G10" s="490"/>
      <c r="H10" s="490"/>
      <c r="I10" s="490"/>
      <c r="J10" s="490"/>
      <c r="K10" s="490"/>
      <c r="L10" s="490"/>
      <c r="M10" s="490"/>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6"/>
    </row>
    <row r="11" spans="1:50" ht="18" x14ac:dyDescent="0.25">
      <c r="A11" s="102"/>
      <c r="B11" s="102"/>
      <c r="C11" s="102"/>
      <c r="D11" s="102"/>
      <c r="E11" s="102"/>
      <c r="F11" s="102"/>
      <c r="G11" s="102"/>
      <c r="H11" s="102"/>
      <c r="I11" s="102"/>
      <c r="J11" s="102"/>
      <c r="K11" s="102"/>
      <c r="L11" s="102"/>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6"/>
      <c r="AS11" s="486"/>
      <c r="AT11" s="486"/>
      <c r="AU11" s="486"/>
      <c r="AV11" s="486"/>
      <c r="AW11" s="486"/>
      <c r="AX11" s="486"/>
    </row>
    <row r="12" spans="1:50" x14ac:dyDescent="0.25">
      <c r="A12" s="38"/>
      <c r="B12" s="38"/>
      <c r="C12" s="38"/>
      <c r="D12" s="38"/>
      <c r="E12" s="38"/>
      <c r="F12" s="38"/>
      <c r="G12" s="38"/>
      <c r="H12" s="488"/>
      <c r="I12" s="38"/>
      <c r="J12" s="38"/>
      <c r="K12" s="38"/>
      <c r="L12" s="38"/>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486"/>
      <c r="AW12" s="486"/>
      <c r="AX12" s="486"/>
    </row>
    <row r="13" spans="1:50" ht="42" customHeight="1" x14ac:dyDescent="0.25">
      <c r="A13" s="169" t="s">
        <v>3</v>
      </c>
      <c r="B13" s="169" t="s">
        <v>4</v>
      </c>
      <c r="C13" s="169" t="s">
        <v>5</v>
      </c>
      <c r="D13" s="169" t="s">
        <v>6</v>
      </c>
      <c r="E13" s="169" t="s">
        <v>7</v>
      </c>
      <c r="F13" s="169" t="s">
        <v>8</v>
      </c>
      <c r="G13" s="169" t="s">
        <v>9</v>
      </c>
      <c r="H13" s="169" t="s">
        <v>10</v>
      </c>
      <c r="I13" s="169" t="s">
        <v>11</v>
      </c>
      <c r="J13" s="169" t="s">
        <v>12</v>
      </c>
      <c r="K13" s="169" t="s">
        <v>13</v>
      </c>
      <c r="L13" s="169" t="s">
        <v>14</v>
      </c>
      <c r="M13" s="309" t="s">
        <v>16</v>
      </c>
      <c r="N13" s="310" t="s">
        <v>11</v>
      </c>
      <c r="O13" s="310"/>
      <c r="P13" s="310" t="s">
        <v>17</v>
      </c>
      <c r="Q13" s="310" t="s">
        <v>18</v>
      </c>
      <c r="R13" s="310"/>
      <c r="S13" s="310"/>
      <c r="T13" s="310"/>
      <c r="U13" s="310"/>
      <c r="V13" s="310"/>
      <c r="W13" s="310"/>
      <c r="X13" s="310"/>
      <c r="Y13" s="310"/>
      <c r="Z13" s="310"/>
      <c r="AA13" s="310"/>
      <c r="AB13" s="310"/>
      <c r="AC13" s="310"/>
      <c r="AD13" s="310"/>
      <c r="AE13" s="310" t="s">
        <v>19</v>
      </c>
      <c r="AF13" s="310" t="s">
        <v>20</v>
      </c>
      <c r="AG13" s="310" t="s">
        <v>21</v>
      </c>
      <c r="AH13" s="309" t="s">
        <v>22</v>
      </c>
      <c r="AI13" s="310" t="s">
        <v>23</v>
      </c>
      <c r="AJ13" s="310" t="s">
        <v>24</v>
      </c>
      <c r="AK13" s="310" t="s">
        <v>25</v>
      </c>
      <c r="AL13" s="315" t="s">
        <v>26</v>
      </c>
      <c r="AM13" s="315"/>
      <c r="AN13" s="315"/>
      <c r="AO13" s="315"/>
      <c r="AP13" s="315"/>
      <c r="AQ13" s="315"/>
      <c r="AR13" s="315"/>
      <c r="AS13" s="315"/>
      <c r="AT13" s="315"/>
      <c r="AU13" s="315"/>
      <c r="AV13" s="315"/>
      <c r="AW13" s="315"/>
      <c r="AX13" s="315" t="s">
        <v>27</v>
      </c>
    </row>
    <row r="14" spans="1:50" ht="81" customHeight="1" x14ac:dyDescent="0.25">
      <c r="A14" s="173"/>
      <c r="B14" s="173"/>
      <c r="C14" s="647"/>
      <c r="D14" s="647"/>
      <c r="E14" s="173"/>
      <c r="F14" s="173"/>
      <c r="G14" s="647"/>
      <c r="H14" s="173"/>
      <c r="I14" s="173"/>
      <c r="J14" s="173"/>
      <c r="K14" s="173"/>
      <c r="L14" s="173"/>
      <c r="M14" s="311"/>
      <c r="N14" s="312" t="s">
        <v>30</v>
      </c>
      <c r="O14" s="312" t="s">
        <v>31</v>
      </c>
      <c r="P14" s="309"/>
      <c r="Q14" s="317" t="s">
        <v>32</v>
      </c>
      <c r="R14" s="317" t="s">
        <v>33</v>
      </c>
      <c r="S14" s="317" t="s">
        <v>34</v>
      </c>
      <c r="T14" s="648" t="s">
        <v>35</v>
      </c>
      <c r="U14" s="317" t="s">
        <v>36</v>
      </c>
      <c r="V14" s="317" t="s">
        <v>2145</v>
      </c>
      <c r="W14" s="317" t="s">
        <v>2146</v>
      </c>
      <c r="X14" s="317" t="s">
        <v>37</v>
      </c>
      <c r="Y14" s="317" t="s">
        <v>38</v>
      </c>
      <c r="Z14" s="648" t="s">
        <v>39</v>
      </c>
      <c r="AA14" s="317" t="s">
        <v>40</v>
      </c>
      <c r="AB14" s="648" t="s">
        <v>41</v>
      </c>
      <c r="AC14" s="317" t="s">
        <v>42</v>
      </c>
      <c r="AD14" s="317" t="s">
        <v>43</v>
      </c>
      <c r="AE14" s="310"/>
      <c r="AF14" s="310"/>
      <c r="AG14" s="310"/>
      <c r="AH14" s="311"/>
      <c r="AI14" s="310"/>
      <c r="AJ14" s="310"/>
      <c r="AK14" s="318"/>
      <c r="AL14" s="319" t="s">
        <v>44</v>
      </c>
      <c r="AM14" s="319" t="s">
        <v>45</v>
      </c>
      <c r="AN14" s="319" t="s">
        <v>46</v>
      </c>
      <c r="AO14" s="319" t="s">
        <v>47</v>
      </c>
      <c r="AP14" s="319" t="s">
        <v>46</v>
      </c>
      <c r="AQ14" s="319" t="s">
        <v>48</v>
      </c>
      <c r="AR14" s="319" t="s">
        <v>48</v>
      </c>
      <c r="AS14" s="319" t="s">
        <v>47</v>
      </c>
      <c r="AT14" s="319" t="s">
        <v>49</v>
      </c>
      <c r="AU14" s="319" t="s">
        <v>50</v>
      </c>
      <c r="AV14" s="319" t="s">
        <v>51</v>
      </c>
      <c r="AW14" s="319" t="s">
        <v>52</v>
      </c>
      <c r="AX14" s="315"/>
    </row>
    <row r="15" spans="1:50" ht="409.5" x14ac:dyDescent="0.25">
      <c r="A15" s="492" t="s">
        <v>362</v>
      </c>
      <c r="B15" s="493" t="s">
        <v>2147</v>
      </c>
      <c r="C15" s="152" t="s">
        <v>2148</v>
      </c>
      <c r="D15" s="152" t="s">
        <v>2149</v>
      </c>
      <c r="E15" s="494" t="s">
        <v>2150</v>
      </c>
      <c r="F15" s="493" t="s">
        <v>2151</v>
      </c>
      <c r="G15" s="152" t="s">
        <v>2152</v>
      </c>
      <c r="H15" s="495" t="s">
        <v>2153</v>
      </c>
      <c r="I15" s="124" t="s">
        <v>2154</v>
      </c>
      <c r="J15" s="23">
        <v>10</v>
      </c>
      <c r="K15" s="23" t="s">
        <v>74</v>
      </c>
      <c r="L15" s="23">
        <v>12</v>
      </c>
      <c r="M15" s="23">
        <v>6</v>
      </c>
      <c r="N15" s="496" t="s">
        <v>2154</v>
      </c>
      <c r="O15" s="134">
        <v>1.7</v>
      </c>
      <c r="P15" s="354">
        <v>12100</v>
      </c>
      <c r="Q15" s="497"/>
      <c r="R15" s="498"/>
      <c r="S15" s="499"/>
      <c r="T15" s="500">
        <v>600</v>
      </c>
      <c r="U15" s="497"/>
      <c r="V15" s="498"/>
      <c r="W15" s="498"/>
      <c r="X15" s="498"/>
      <c r="Y15" s="499"/>
      <c r="Z15" s="501">
        <v>8000</v>
      </c>
      <c r="AA15" s="502"/>
      <c r="AB15" s="501">
        <v>3500</v>
      </c>
      <c r="AC15" s="497"/>
      <c r="AD15" s="498"/>
      <c r="AE15" s="503" t="s">
        <v>2155</v>
      </c>
      <c r="AF15" s="504" t="s">
        <v>62</v>
      </c>
      <c r="AG15" s="504" t="s">
        <v>2156</v>
      </c>
      <c r="AH15" s="504" t="s">
        <v>1712</v>
      </c>
      <c r="AI15" s="498"/>
      <c r="AJ15" s="505">
        <v>3212688</v>
      </c>
      <c r="AK15" s="506" t="s">
        <v>2157</v>
      </c>
      <c r="AL15" s="504" t="s">
        <v>398</v>
      </c>
      <c r="AM15" s="504" t="s">
        <v>398</v>
      </c>
      <c r="AN15" s="504" t="s">
        <v>398</v>
      </c>
      <c r="AO15" s="504" t="s">
        <v>398</v>
      </c>
      <c r="AP15" s="504" t="s">
        <v>398</v>
      </c>
      <c r="AQ15" s="504" t="s">
        <v>398</v>
      </c>
      <c r="AR15" s="504" t="s">
        <v>398</v>
      </c>
      <c r="AS15" s="504" t="s">
        <v>398</v>
      </c>
      <c r="AT15" s="504" t="s">
        <v>398</v>
      </c>
      <c r="AU15" s="504" t="s">
        <v>398</v>
      </c>
      <c r="AV15" s="504" t="s">
        <v>398</v>
      </c>
      <c r="AW15" s="504" t="s">
        <v>398</v>
      </c>
      <c r="AX15" s="507" t="s">
        <v>2158</v>
      </c>
    </row>
    <row r="16" spans="1:50" ht="195" x14ac:dyDescent="0.25">
      <c r="A16" s="492" t="s">
        <v>362</v>
      </c>
      <c r="B16" s="493" t="s">
        <v>2147</v>
      </c>
      <c r="C16" s="152" t="s">
        <v>2148</v>
      </c>
      <c r="D16" s="152" t="s">
        <v>2149</v>
      </c>
      <c r="E16" s="494" t="s">
        <v>2150</v>
      </c>
      <c r="F16" s="493" t="s">
        <v>2151</v>
      </c>
      <c r="G16" s="152" t="s">
        <v>2152</v>
      </c>
      <c r="H16" s="495" t="s">
        <v>2153</v>
      </c>
      <c r="I16" s="124" t="s">
        <v>2154</v>
      </c>
      <c r="J16" s="23">
        <v>10</v>
      </c>
      <c r="K16" s="23" t="s">
        <v>74</v>
      </c>
      <c r="L16" s="23">
        <v>12</v>
      </c>
      <c r="M16" s="23"/>
      <c r="N16" s="496"/>
      <c r="O16" s="508"/>
      <c r="P16" s="509"/>
      <c r="Q16" s="497"/>
      <c r="R16" s="498"/>
      <c r="S16" s="499"/>
      <c r="T16" s="510"/>
      <c r="U16" s="497"/>
      <c r="V16" s="498"/>
      <c r="W16" s="498"/>
      <c r="X16" s="498"/>
      <c r="Y16" s="499"/>
      <c r="Z16" s="510"/>
      <c r="AA16" s="502"/>
      <c r="AB16" s="510"/>
      <c r="AC16" s="497"/>
      <c r="AD16" s="498"/>
      <c r="AE16" s="511" t="s">
        <v>2159</v>
      </c>
      <c r="AF16" s="504" t="s">
        <v>62</v>
      </c>
      <c r="AG16" s="504" t="s">
        <v>2160</v>
      </c>
      <c r="AH16" s="504" t="s">
        <v>1716</v>
      </c>
      <c r="AI16" s="504">
        <v>1040</v>
      </c>
      <c r="AJ16" s="505">
        <v>239657</v>
      </c>
      <c r="AK16" s="512" t="s">
        <v>2161</v>
      </c>
      <c r="AL16" s="504" t="s">
        <v>398</v>
      </c>
      <c r="AM16" s="504" t="s">
        <v>398</v>
      </c>
      <c r="AN16" s="504" t="s">
        <v>398</v>
      </c>
      <c r="AO16" s="504" t="s">
        <v>398</v>
      </c>
      <c r="AP16" s="504" t="s">
        <v>398</v>
      </c>
      <c r="AQ16" s="504" t="s">
        <v>398</v>
      </c>
      <c r="AR16" s="504" t="s">
        <v>398</v>
      </c>
      <c r="AS16" s="504" t="s">
        <v>398</v>
      </c>
      <c r="AT16" s="504" t="s">
        <v>398</v>
      </c>
      <c r="AU16" s="504" t="s">
        <v>398</v>
      </c>
      <c r="AV16" s="504" t="s">
        <v>398</v>
      </c>
      <c r="AW16" s="504" t="s">
        <v>398</v>
      </c>
      <c r="AX16" s="507" t="s">
        <v>2162</v>
      </c>
    </row>
    <row r="17" spans="1:50" ht="195" x14ac:dyDescent="0.25">
      <c r="A17" s="492" t="s">
        <v>362</v>
      </c>
      <c r="B17" s="493" t="s">
        <v>2147</v>
      </c>
      <c r="C17" s="152" t="s">
        <v>2148</v>
      </c>
      <c r="D17" s="152" t="s">
        <v>2149</v>
      </c>
      <c r="E17" s="494" t="s">
        <v>2150</v>
      </c>
      <c r="F17" s="493" t="s">
        <v>2151</v>
      </c>
      <c r="G17" s="152" t="s">
        <v>2152</v>
      </c>
      <c r="H17" s="495" t="s">
        <v>2153</v>
      </c>
      <c r="I17" s="124" t="s">
        <v>2154</v>
      </c>
      <c r="J17" s="23">
        <v>10</v>
      </c>
      <c r="K17" s="23" t="s">
        <v>74</v>
      </c>
      <c r="L17" s="23">
        <v>12</v>
      </c>
      <c r="M17" s="23"/>
      <c r="N17" s="496"/>
      <c r="O17" s="508"/>
      <c r="P17" s="509"/>
      <c r="Q17" s="497"/>
      <c r="R17" s="498"/>
      <c r="S17" s="499"/>
      <c r="T17" s="510"/>
      <c r="U17" s="497"/>
      <c r="V17" s="498"/>
      <c r="W17" s="498"/>
      <c r="X17" s="498"/>
      <c r="Y17" s="499"/>
      <c r="Z17" s="510"/>
      <c r="AA17" s="502"/>
      <c r="AB17" s="510"/>
      <c r="AC17" s="497"/>
      <c r="AD17" s="498"/>
      <c r="AE17" s="511" t="s">
        <v>2163</v>
      </c>
      <c r="AF17" s="504" t="s">
        <v>62</v>
      </c>
      <c r="AG17" s="504" t="s">
        <v>2164</v>
      </c>
      <c r="AH17" s="504" t="s">
        <v>2165</v>
      </c>
      <c r="AI17" s="504">
        <v>7793</v>
      </c>
      <c r="AJ17" s="505">
        <v>864936</v>
      </c>
      <c r="AK17" s="513"/>
      <c r="AL17" s="504" t="s">
        <v>398</v>
      </c>
      <c r="AM17" s="504" t="s">
        <v>398</v>
      </c>
      <c r="AN17" s="504" t="s">
        <v>398</v>
      </c>
      <c r="AO17" s="504" t="s">
        <v>398</v>
      </c>
      <c r="AP17" s="504" t="s">
        <v>398</v>
      </c>
      <c r="AQ17" s="504" t="s">
        <v>398</v>
      </c>
      <c r="AR17" s="504" t="s">
        <v>398</v>
      </c>
      <c r="AS17" s="504" t="s">
        <v>398</v>
      </c>
      <c r="AT17" s="504" t="s">
        <v>398</v>
      </c>
      <c r="AU17" s="504" t="s">
        <v>398</v>
      </c>
      <c r="AV17" s="504" t="s">
        <v>398</v>
      </c>
      <c r="AW17" s="504" t="s">
        <v>398</v>
      </c>
      <c r="AX17" s="507" t="s">
        <v>2162</v>
      </c>
    </row>
    <row r="18" spans="1:50" ht="195" x14ac:dyDescent="0.25">
      <c r="A18" s="492" t="s">
        <v>362</v>
      </c>
      <c r="B18" s="493" t="s">
        <v>2147</v>
      </c>
      <c r="C18" s="152" t="s">
        <v>2148</v>
      </c>
      <c r="D18" s="152" t="s">
        <v>2149</v>
      </c>
      <c r="E18" s="494" t="s">
        <v>2150</v>
      </c>
      <c r="F18" s="493" t="s">
        <v>2151</v>
      </c>
      <c r="G18" s="152" t="s">
        <v>2152</v>
      </c>
      <c r="H18" s="495" t="s">
        <v>2153</v>
      </c>
      <c r="I18" s="124" t="s">
        <v>2154</v>
      </c>
      <c r="J18" s="23">
        <v>10</v>
      </c>
      <c r="K18" s="23" t="s">
        <v>74</v>
      </c>
      <c r="L18" s="23">
        <v>12</v>
      </c>
      <c r="M18" s="23"/>
      <c r="N18" s="496"/>
      <c r="O18" s="508"/>
      <c r="P18" s="509"/>
      <c r="Q18" s="497"/>
      <c r="R18" s="498"/>
      <c r="S18" s="499"/>
      <c r="T18" s="510"/>
      <c r="U18" s="497"/>
      <c r="V18" s="498"/>
      <c r="W18" s="498"/>
      <c r="X18" s="498"/>
      <c r="Y18" s="499"/>
      <c r="Z18" s="510"/>
      <c r="AA18" s="502"/>
      <c r="AB18" s="510"/>
      <c r="AC18" s="497"/>
      <c r="AD18" s="498"/>
      <c r="AE18" s="511" t="s">
        <v>2166</v>
      </c>
      <c r="AF18" s="504" t="s">
        <v>62</v>
      </c>
      <c r="AG18" s="504" t="s">
        <v>2167</v>
      </c>
      <c r="AH18" s="504" t="s">
        <v>1712</v>
      </c>
      <c r="AI18" s="504">
        <v>13038</v>
      </c>
      <c r="AJ18" s="505">
        <v>1440000</v>
      </c>
      <c r="AK18" s="506" t="s">
        <v>2168</v>
      </c>
      <c r="AL18" s="504" t="s">
        <v>398</v>
      </c>
      <c r="AM18" s="504" t="s">
        <v>398</v>
      </c>
      <c r="AN18" s="504" t="s">
        <v>398</v>
      </c>
      <c r="AO18" s="504" t="s">
        <v>398</v>
      </c>
      <c r="AP18" s="504" t="s">
        <v>398</v>
      </c>
      <c r="AQ18" s="504" t="s">
        <v>398</v>
      </c>
      <c r="AR18" s="504" t="s">
        <v>398</v>
      </c>
      <c r="AS18" s="504" t="s">
        <v>398</v>
      </c>
      <c r="AT18" s="504" t="s">
        <v>398</v>
      </c>
      <c r="AU18" s="504" t="s">
        <v>398</v>
      </c>
      <c r="AV18" s="504" t="s">
        <v>398</v>
      </c>
      <c r="AW18" s="504" t="s">
        <v>398</v>
      </c>
      <c r="AX18" s="507" t="s">
        <v>2169</v>
      </c>
    </row>
    <row r="19" spans="1:50" ht="255" x14ac:dyDescent="0.25">
      <c r="A19" s="492" t="s">
        <v>362</v>
      </c>
      <c r="B19" s="493" t="s">
        <v>2147</v>
      </c>
      <c r="C19" s="152" t="s">
        <v>2148</v>
      </c>
      <c r="D19" s="152" t="s">
        <v>2149</v>
      </c>
      <c r="E19" s="494" t="s">
        <v>2150</v>
      </c>
      <c r="F19" s="493" t="s">
        <v>2151</v>
      </c>
      <c r="G19" s="152" t="s">
        <v>2152</v>
      </c>
      <c r="H19" s="495" t="s">
        <v>2153</v>
      </c>
      <c r="I19" s="124" t="s">
        <v>2154</v>
      </c>
      <c r="J19" s="23">
        <v>10</v>
      </c>
      <c r="K19" s="23" t="s">
        <v>74</v>
      </c>
      <c r="L19" s="23">
        <v>12</v>
      </c>
      <c r="M19" s="23"/>
      <c r="N19" s="496"/>
      <c r="O19" s="508"/>
      <c r="P19" s="509"/>
      <c r="Q19" s="497"/>
      <c r="R19" s="498"/>
      <c r="S19" s="499"/>
      <c r="T19" s="510"/>
      <c r="U19" s="497"/>
      <c r="V19" s="498"/>
      <c r="W19" s="498"/>
      <c r="X19" s="498"/>
      <c r="Y19" s="499"/>
      <c r="Z19" s="510"/>
      <c r="AA19" s="502"/>
      <c r="AB19" s="510"/>
      <c r="AC19" s="497"/>
      <c r="AD19" s="498"/>
      <c r="AE19" s="511" t="s">
        <v>2170</v>
      </c>
      <c r="AF19" s="504" t="s">
        <v>62</v>
      </c>
      <c r="AG19" s="504" t="s">
        <v>2171</v>
      </c>
      <c r="AH19" s="504" t="s">
        <v>1724</v>
      </c>
      <c r="AI19" s="504">
        <v>8721</v>
      </c>
      <c r="AJ19" s="505">
        <v>669916</v>
      </c>
      <c r="AK19" s="513"/>
      <c r="AL19" s="504" t="s">
        <v>398</v>
      </c>
      <c r="AM19" s="504" t="s">
        <v>398</v>
      </c>
      <c r="AN19" s="504" t="s">
        <v>398</v>
      </c>
      <c r="AO19" s="504" t="s">
        <v>398</v>
      </c>
      <c r="AP19" s="504" t="s">
        <v>398</v>
      </c>
      <c r="AQ19" s="504" t="s">
        <v>398</v>
      </c>
      <c r="AR19" s="504" t="s">
        <v>398</v>
      </c>
      <c r="AS19" s="504" t="s">
        <v>398</v>
      </c>
      <c r="AT19" s="504" t="s">
        <v>398</v>
      </c>
      <c r="AU19" s="504" t="s">
        <v>398</v>
      </c>
      <c r="AV19" s="504" t="s">
        <v>398</v>
      </c>
      <c r="AW19" s="504" t="s">
        <v>398</v>
      </c>
      <c r="AX19" s="514" t="s">
        <v>2172</v>
      </c>
    </row>
    <row r="20" spans="1:50" ht="300" x14ac:dyDescent="0.25">
      <c r="A20" s="492" t="s">
        <v>362</v>
      </c>
      <c r="B20" s="493" t="s">
        <v>2147</v>
      </c>
      <c r="C20" s="124" t="s">
        <v>2148</v>
      </c>
      <c r="D20" s="124" t="s">
        <v>2149</v>
      </c>
      <c r="E20" s="494" t="s">
        <v>2150</v>
      </c>
      <c r="F20" s="493" t="s">
        <v>2151</v>
      </c>
      <c r="G20" s="124" t="s">
        <v>2152</v>
      </c>
      <c r="H20" s="495" t="s">
        <v>2153</v>
      </c>
      <c r="I20" s="124" t="s">
        <v>2154</v>
      </c>
      <c r="J20" s="23">
        <v>10</v>
      </c>
      <c r="K20" s="23" t="s">
        <v>74</v>
      </c>
      <c r="L20" s="23">
        <v>12</v>
      </c>
      <c r="M20" s="23"/>
      <c r="N20" s="496"/>
      <c r="O20" s="508"/>
      <c r="P20" s="515"/>
      <c r="Q20" s="497"/>
      <c r="R20" s="498"/>
      <c r="S20" s="499"/>
      <c r="T20" s="516"/>
      <c r="U20" s="497"/>
      <c r="V20" s="498"/>
      <c r="W20" s="498"/>
      <c r="X20" s="498"/>
      <c r="Y20" s="499"/>
      <c r="Z20" s="516"/>
      <c r="AA20" s="502"/>
      <c r="AB20" s="516"/>
      <c r="AC20" s="497"/>
      <c r="AD20" s="498"/>
      <c r="AE20" s="511" t="s">
        <v>2173</v>
      </c>
      <c r="AF20" s="504" t="s">
        <v>62</v>
      </c>
      <c r="AG20" s="504" t="s">
        <v>2174</v>
      </c>
      <c r="AH20" s="504" t="s">
        <v>2174</v>
      </c>
      <c r="AI20" s="504">
        <v>3200</v>
      </c>
      <c r="AJ20" s="505">
        <v>2495651</v>
      </c>
      <c r="AK20" s="498"/>
      <c r="AL20" s="504" t="s">
        <v>398</v>
      </c>
      <c r="AM20" s="504" t="s">
        <v>398</v>
      </c>
      <c r="AN20" s="504" t="s">
        <v>398</v>
      </c>
      <c r="AO20" s="504" t="s">
        <v>398</v>
      </c>
      <c r="AP20" s="504" t="s">
        <v>398</v>
      </c>
      <c r="AQ20" s="504" t="s">
        <v>398</v>
      </c>
      <c r="AR20" s="504" t="s">
        <v>398</v>
      </c>
      <c r="AS20" s="504" t="s">
        <v>398</v>
      </c>
      <c r="AT20" s="504" t="s">
        <v>398</v>
      </c>
      <c r="AU20" s="504" t="s">
        <v>398</v>
      </c>
      <c r="AV20" s="504" t="s">
        <v>398</v>
      </c>
      <c r="AW20" s="504" t="s">
        <v>398</v>
      </c>
      <c r="AX20" s="514" t="s">
        <v>2175</v>
      </c>
    </row>
    <row r="21" spans="1:50" ht="375" x14ac:dyDescent="0.25">
      <c r="A21" s="492"/>
      <c r="B21" s="493"/>
      <c r="C21" s="517"/>
      <c r="D21" s="518"/>
      <c r="E21" s="519"/>
      <c r="F21" s="520"/>
      <c r="G21" s="518"/>
      <c r="H21" s="495" t="s">
        <v>2153</v>
      </c>
      <c r="I21" s="124" t="s">
        <v>2154</v>
      </c>
      <c r="J21" s="23">
        <v>10</v>
      </c>
      <c r="K21" s="23" t="s">
        <v>74</v>
      </c>
      <c r="L21" s="23">
        <v>12</v>
      </c>
      <c r="M21" s="23"/>
      <c r="N21" s="496"/>
      <c r="O21" s="508"/>
      <c r="P21" s="509"/>
      <c r="Q21" s="497"/>
      <c r="R21" s="498"/>
      <c r="S21" s="499"/>
      <c r="T21" s="510"/>
      <c r="U21" s="497"/>
      <c r="V21" s="498"/>
      <c r="W21" s="498"/>
      <c r="X21" s="498"/>
      <c r="Y21" s="499"/>
      <c r="Z21" s="510"/>
      <c r="AA21" s="502"/>
      <c r="AB21" s="510"/>
      <c r="AC21" s="497"/>
      <c r="AD21" s="498"/>
      <c r="AE21" s="511" t="s">
        <v>2176</v>
      </c>
      <c r="AF21" s="504" t="s">
        <v>62</v>
      </c>
      <c r="AG21" s="504" t="s">
        <v>2164</v>
      </c>
      <c r="AH21" s="504" t="s">
        <v>2165</v>
      </c>
      <c r="AI21" s="504"/>
      <c r="AJ21" s="505">
        <f>883741773/1000</f>
        <v>883741.77300000004</v>
      </c>
      <c r="AK21" s="498"/>
      <c r="AL21" s="504"/>
      <c r="AM21" s="504"/>
      <c r="AN21" s="504" t="s">
        <v>398</v>
      </c>
      <c r="AO21" s="504" t="s">
        <v>398</v>
      </c>
      <c r="AP21" s="504" t="s">
        <v>398</v>
      </c>
      <c r="AQ21" s="504" t="s">
        <v>398</v>
      </c>
      <c r="AR21" s="504" t="s">
        <v>398</v>
      </c>
      <c r="AS21" s="504" t="s">
        <v>398</v>
      </c>
      <c r="AT21" s="504"/>
      <c r="AU21" s="504"/>
      <c r="AV21" s="504"/>
      <c r="AW21" s="504"/>
      <c r="AX21" s="514" t="s">
        <v>2177</v>
      </c>
    </row>
    <row r="22" spans="1:50" ht="409.5" x14ac:dyDescent="0.25">
      <c r="A22" s="492"/>
      <c r="B22" s="493"/>
      <c r="C22" s="517"/>
      <c r="D22" s="518"/>
      <c r="E22" s="519"/>
      <c r="F22" s="520"/>
      <c r="G22" s="518"/>
      <c r="H22" s="495" t="s">
        <v>2153</v>
      </c>
      <c r="I22" s="124" t="s">
        <v>2154</v>
      </c>
      <c r="J22" s="23">
        <v>10</v>
      </c>
      <c r="K22" s="23" t="s">
        <v>74</v>
      </c>
      <c r="L22" s="23">
        <v>12</v>
      </c>
      <c r="M22" s="23"/>
      <c r="N22" s="496"/>
      <c r="O22" s="508"/>
      <c r="P22" s="509"/>
      <c r="Q22" s="497"/>
      <c r="R22" s="498"/>
      <c r="S22" s="499"/>
      <c r="T22" s="510"/>
      <c r="U22" s="497"/>
      <c r="V22" s="498"/>
      <c r="W22" s="498"/>
      <c r="X22" s="498"/>
      <c r="Y22" s="499"/>
      <c r="Z22" s="510"/>
      <c r="AA22" s="502"/>
      <c r="AB22" s="510"/>
      <c r="AC22" s="497"/>
      <c r="AD22" s="498"/>
      <c r="AE22" s="521" t="s">
        <v>2178</v>
      </c>
      <c r="AF22" s="504" t="s">
        <v>62</v>
      </c>
      <c r="AG22" s="504" t="s">
        <v>2179</v>
      </c>
      <c r="AH22" s="504" t="s">
        <v>1712</v>
      </c>
      <c r="AI22" s="522">
        <v>4033</v>
      </c>
      <c r="AJ22" s="523">
        <f>3797229365/1000</f>
        <v>3797229.3650000002</v>
      </c>
      <c r="AK22" s="524" t="s">
        <v>2180</v>
      </c>
      <c r="AL22" s="504" t="s">
        <v>398</v>
      </c>
      <c r="AM22" s="504" t="s">
        <v>398</v>
      </c>
      <c r="AN22" s="504" t="s">
        <v>398</v>
      </c>
      <c r="AO22" s="504" t="s">
        <v>398</v>
      </c>
      <c r="AP22" s="504" t="s">
        <v>398</v>
      </c>
      <c r="AQ22" s="504" t="s">
        <v>398</v>
      </c>
      <c r="AR22" s="504" t="s">
        <v>398</v>
      </c>
      <c r="AS22" s="504" t="s">
        <v>398</v>
      </c>
      <c r="AT22" s="504" t="s">
        <v>398</v>
      </c>
      <c r="AU22" s="504" t="s">
        <v>398</v>
      </c>
      <c r="AV22" s="504"/>
      <c r="AW22" s="504"/>
      <c r="AX22" s="514" t="s">
        <v>2181</v>
      </c>
    </row>
    <row r="23" spans="1:50" ht="195" x14ac:dyDescent="0.25">
      <c r="A23" s="492"/>
      <c r="B23" s="493"/>
      <c r="C23" s="517"/>
      <c r="D23" s="518"/>
      <c r="E23" s="519"/>
      <c r="F23" s="520"/>
      <c r="G23" s="518"/>
      <c r="H23" s="495" t="s">
        <v>2153</v>
      </c>
      <c r="I23" s="124" t="s">
        <v>2154</v>
      </c>
      <c r="J23" s="23">
        <v>10</v>
      </c>
      <c r="K23" s="23" t="s">
        <v>74</v>
      </c>
      <c r="L23" s="23">
        <v>12</v>
      </c>
      <c r="M23" s="23"/>
      <c r="N23" s="496"/>
      <c r="O23" s="508"/>
      <c r="P23" s="509"/>
      <c r="Q23" s="497"/>
      <c r="R23" s="498"/>
      <c r="S23" s="499"/>
      <c r="T23" s="510"/>
      <c r="U23" s="497"/>
      <c r="V23" s="498"/>
      <c r="W23" s="498"/>
      <c r="X23" s="498"/>
      <c r="Y23" s="499"/>
      <c r="Z23" s="510"/>
      <c r="AA23" s="502"/>
      <c r="AB23" s="510"/>
      <c r="AC23" s="497"/>
      <c r="AD23" s="498"/>
      <c r="AE23" s="124" t="s">
        <v>2182</v>
      </c>
      <c r="AF23" s="504" t="s">
        <v>62</v>
      </c>
      <c r="AG23" s="496" t="s">
        <v>2183</v>
      </c>
      <c r="AH23" s="504" t="s">
        <v>1727</v>
      </c>
      <c r="AI23" s="504"/>
      <c r="AJ23" s="505">
        <f>3458952433/1000</f>
        <v>3458952.4330000002</v>
      </c>
      <c r="AK23" s="498"/>
      <c r="AL23" s="504"/>
      <c r="AM23" s="504"/>
      <c r="AN23" s="504" t="s">
        <v>398</v>
      </c>
      <c r="AO23" s="504" t="s">
        <v>398</v>
      </c>
      <c r="AP23" s="504" t="s">
        <v>398</v>
      </c>
      <c r="AQ23" s="504" t="s">
        <v>398</v>
      </c>
      <c r="AR23" s="504" t="s">
        <v>398</v>
      </c>
      <c r="AS23" s="504" t="s">
        <v>398</v>
      </c>
      <c r="AT23" s="504" t="s">
        <v>398</v>
      </c>
      <c r="AU23" s="504" t="s">
        <v>398</v>
      </c>
      <c r="AV23" s="504" t="s">
        <v>398</v>
      </c>
      <c r="AW23" s="504" t="s">
        <v>398</v>
      </c>
      <c r="AX23" s="525" t="s">
        <v>2184</v>
      </c>
    </row>
    <row r="24" spans="1:50" x14ac:dyDescent="0.25">
      <c r="A24" s="526"/>
      <c r="B24" s="527"/>
      <c r="C24" s="528"/>
      <c r="D24" s="529"/>
      <c r="E24" s="530"/>
      <c r="F24" s="531"/>
      <c r="G24" s="529"/>
      <c r="H24" s="532"/>
      <c r="I24" s="533"/>
      <c r="J24" s="534"/>
      <c r="K24" s="535"/>
      <c r="L24" s="534"/>
      <c r="M24" s="536"/>
      <c r="N24" s="537"/>
      <c r="O24" s="537"/>
      <c r="P24" s="538"/>
      <c r="Q24" s="539"/>
      <c r="R24" s="539"/>
      <c r="S24" s="539"/>
      <c r="T24" s="540"/>
      <c r="U24" s="539"/>
      <c r="V24" s="539"/>
      <c r="W24" s="539"/>
      <c r="X24" s="539"/>
      <c r="Y24" s="539"/>
      <c r="Z24" s="540"/>
      <c r="AA24" s="539"/>
      <c r="AB24" s="540"/>
      <c r="AC24" s="539"/>
      <c r="AD24" s="539"/>
      <c r="AE24" s="539"/>
      <c r="AF24" s="539"/>
      <c r="AG24" s="539"/>
      <c r="AH24" s="539"/>
      <c r="AI24" s="539"/>
      <c r="AJ24" s="539"/>
      <c r="AK24" s="539"/>
      <c r="AL24" s="541"/>
      <c r="AM24" s="541"/>
      <c r="AN24" s="541"/>
      <c r="AO24" s="541"/>
      <c r="AP24" s="541"/>
      <c r="AQ24" s="541"/>
      <c r="AR24" s="541"/>
      <c r="AS24" s="541"/>
      <c r="AT24" s="541"/>
      <c r="AU24" s="541"/>
      <c r="AV24" s="541"/>
      <c r="AW24" s="541"/>
      <c r="AX24" s="539"/>
    </row>
    <row r="25" spans="1:50" ht="225" x14ac:dyDescent="0.25">
      <c r="A25" s="492" t="s">
        <v>362</v>
      </c>
      <c r="B25" s="493" t="s">
        <v>2147</v>
      </c>
      <c r="C25" s="152" t="s">
        <v>2148</v>
      </c>
      <c r="D25" s="152" t="s">
        <v>2149</v>
      </c>
      <c r="E25" s="494" t="s">
        <v>2150</v>
      </c>
      <c r="F25" s="493" t="s">
        <v>2151</v>
      </c>
      <c r="G25" s="152" t="s">
        <v>2152</v>
      </c>
      <c r="H25" s="495" t="s">
        <v>2185</v>
      </c>
      <c r="I25" s="124" t="s">
        <v>2186</v>
      </c>
      <c r="J25" s="23">
        <v>11</v>
      </c>
      <c r="K25" s="23" t="s">
        <v>74</v>
      </c>
      <c r="L25" s="542">
        <v>10</v>
      </c>
      <c r="M25" s="543">
        <v>4</v>
      </c>
      <c r="N25" s="544" t="s">
        <v>2186</v>
      </c>
      <c r="O25" s="501">
        <v>3</v>
      </c>
      <c r="P25" s="545">
        <v>11815</v>
      </c>
      <c r="Q25" s="497"/>
      <c r="R25" s="498"/>
      <c r="S25" s="499"/>
      <c r="T25" s="501">
        <v>815</v>
      </c>
      <c r="U25" s="497"/>
      <c r="V25" s="498"/>
      <c r="W25" s="498"/>
      <c r="X25" s="498"/>
      <c r="Y25" s="499"/>
      <c r="Z25" s="546" t="s">
        <v>2187</v>
      </c>
      <c r="AA25" s="502"/>
      <c r="AB25" s="501">
        <v>4000</v>
      </c>
      <c r="AC25" s="497"/>
      <c r="AD25" s="498"/>
      <c r="AE25" s="524" t="s">
        <v>2188</v>
      </c>
      <c r="AF25" s="504" t="s">
        <v>62</v>
      </c>
      <c r="AG25" s="504" t="s">
        <v>2189</v>
      </c>
      <c r="AH25" s="504" t="s">
        <v>1712</v>
      </c>
      <c r="AI25" s="505">
        <v>3570</v>
      </c>
      <c r="AJ25" s="505">
        <v>2390872</v>
      </c>
      <c r="AK25" s="512" t="s">
        <v>2190</v>
      </c>
      <c r="AL25" s="504" t="s">
        <v>398</v>
      </c>
      <c r="AM25" s="504" t="s">
        <v>398</v>
      </c>
      <c r="AN25" s="504" t="s">
        <v>398</v>
      </c>
      <c r="AO25" s="504" t="s">
        <v>398</v>
      </c>
      <c r="AP25" s="504" t="s">
        <v>398</v>
      </c>
      <c r="AQ25" s="504" t="s">
        <v>398</v>
      </c>
      <c r="AR25" s="504" t="s">
        <v>398</v>
      </c>
      <c r="AS25" s="504" t="s">
        <v>398</v>
      </c>
      <c r="AT25" s="504" t="s">
        <v>398</v>
      </c>
      <c r="AU25" s="504" t="s">
        <v>398</v>
      </c>
      <c r="AV25" s="504" t="s">
        <v>398</v>
      </c>
      <c r="AW25" s="504" t="s">
        <v>398</v>
      </c>
      <c r="AX25" s="525" t="s">
        <v>2191</v>
      </c>
    </row>
    <row r="26" spans="1:50" ht="270" x14ac:dyDescent="0.25">
      <c r="A26" s="492" t="s">
        <v>362</v>
      </c>
      <c r="B26" s="493" t="s">
        <v>2147</v>
      </c>
      <c r="C26" s="152" t="s">
        <v>2148</v>
      </c>
      <c r="D26" s="152" t="s">
        <v>2149</v>
      </c>
      <c r="E26" s="494" t="s">
        <v>2150</v>
      </c>
      <c r="F26" s="493" t="s">
        <v>2151</v>
      </c>
      <c r="G26" s="152" t="s">
        <v>2152</v>
      </c>
      <c r="H26" s="495" t="s">
        <v>2185</v>
      </c>
      <c r="I26" s="124" t="s">
        <v>2186</v>
      </c>
      <c r="J26" s="23">
        <v>11</v>
      </c>
      <c r="K26" s="23" t="s">
        <v>74</v>
      </c>
      <c r="L26" s="542">
        <v>10</v>
      </c>
      <c r="M26" s="547"/>
      <c r="N26" s="548"/>
      <c r="O26" s="549"/>
      <c r="P26" s="550"/>
      <c r="Q26" s="497"/>
      <c r="R26" s="498"/>
      <c r="S26" s="499"/>
      <c r="T26" s="510"/>
      <c r="U26" s="497"/>
      <c r="V26" s="498"/>
      <c r="W26" s="498"/>
      <c r="X26" s="498"/>
      <c r="Y26" s="499"/>
      <c r="Z26" s="510"/>
      <c r="AA26" s="502"/>
      <c r="AB26" s="510"/>
      <c r="AC26" s="497"/>
      <c r="AD26" s="498"/>
      <c r="AE26" s="524" t="s">
        <v>2192</v>
      </c>
      <c r="AF26" s="504" t="s">
        <v>62</v>
      </c>
      <c r="AG26" s="496" t="s">
        <v>2193</v>
      </c>
      <c r="AH26" s="504" t="s">
        <v>1712</v>
      </c>
      <c r="AI26" s="504">
        <v>5669</v>
      </c>
      <c r="AJ26" s="505">
        <v>3088986</v>
      </c>
      <c r="AK26" s="512" t="s">
        <v>2194</v>
      </c>
      <c r="AL26" s="504" t="s">
        <v>398</v>
      </c>
      <c r="AM26" s="504" t="s">
        <v>398</v>
      </c>
      <c r="AN26" s="504" t="s">
        <v>398</v>
      </c>
      <c r="AO26" s="504" t="s">
        <v>398</v>
      </c>
      <c r="AP26" s="504" t="s">
        <v>398</v>
      </c>
      <c r="AQ26" s="504" t="s">
        <v>398</v>
      </c>
      <c r="AR26" s="504" t="s">
        <v>398</v>
      </c>
      <c r="AS26" s="504" t="s">
        <v>398</v>
      </c>
      <c r="AT26" s="504" t="s">
        <v>398</v>
      </c>
      <c r="AU26" s="504" t="s">
        <v>398</v>
      </c>
      <c r="AV26" s="504" t="s">
        <v>398</v>
      </c>
      <c r="AW26" s="504" t="s">
        <v>398</v>
      </c>
      <c r="AX26" s="525" t="s">
        <v>2195</v>
      </c>
    </row>
    <row r="27" spans="1:50" ht="195" x14ac:dyDescent="0.25">
      <c r="A27" s="492" t="s">
        <v>362</v>
      </c>
      <c r="B27" s="493" t="s">
        <v>2147</v>
      </c>
      <c r="C27" s="152" t="s">
        <v>2148</v>
      </c>
      <c r="D27" s="152" t="s">
        <v>2149</v>
      </c>
      <c r="E27" s="494" t="s">
        <v>2150</v>
      </c>
      <c r="F27" s="493" t="s">
        <v>2151</v>
      </c>
      <c r="G27" s="152" t="s">
        <v>2152</v>
      </c>
      <c r="H27" s="495" t="s">
        <v>2185</v>
      </c>
      <c r="I27" s="124" t="s">
        <v>2186</v>
      </c>
      <c r="J27" s="23">
        <v>11</v>
      </c>
      <c r="K27" s="23" t="s">
        <v>74</v>
      </c>
      <c r="L27" s="542">
        <v>10</v>
      </c>
      <c r="M27" s="547"/>
      <c r="N27" s="548"/>
      <c r="O27" s="549"/>
      <c r="P27" s="550"/>
      <c r="Q27" s="497"/>
      <c r="R27" s="498"/>
      <c r="S27" s="499"/>
      <c r="T27" s="510"/>
      <c r="U27" s="497"/>
      <c r="V27" s="498"/>
      <c r="W27" s="498"/>
      <c r="X27" s="498"/>
      <c r="Y27" s="499"/>
      <c r="Z27" s="510"/>
      <c r="AA27" s="502"/>
      <c r="AB27" s="510"/>
      <c r="AC27" s="497"/>
      <c r="AD27" s="498"/>
      <c r="AE27" s="524" t="s">
        <v>2196</v>
      </c>
      <c r="AF27" s="504" t="s">
        <v>62</v>
      </c>
      <c r="AG27" s="496" t="s">
        <v>2197</v>
      </c>
      <c r="AH27" s="504" t="s">
        <v>1712</v>
      </c>
      <c r="AI27" s="504">
        <v>1706</v>
      </c>
      <c r="AJ27" s="505">
        <v>677317</v>
      </c>
      <c r="AK27" s="498"/>
      <c r="AL27" s="504" t="s">
        <v>398</v>
      </c>
      <c r="AM27" s="504" t="s">
        <v>398</v>
      </c>
      <c r="AN27" s="504" t="s">
        <v>398</v>
      </c>
      <c r="AO27" s="504" t="s">
        <v>398</v>
      </c>
      <c r="AP27" s="504" t="s">
        <v>398</v>
      </c>
      <c r="AQ27" s="504" t="s">
        <v>398</v>
      </c>
      <c r="AR27" s="504" t="s">
        <v>398</v>
      </c>
      <c r="AS27" s="504" t="s">
        <v>398</v>
      </c>
      <c r="AT27" s="504" t="s">
        <v>398</v>
      </c>
      <c r="AU27" s="504" t="s">
        <v>398</v>
      </c>
      <c r="AV27" s="504" t="s">
        <v>398</v>
      </c>
      <c r="AW27" s="504" t="s">
        <v>398</v>
      </c>
      <c r="AX27" s="525" t="s">
        <v>2195</v>
      </c>
    </row>
    <row r="28" spans="1:50" ht="195" x14ac:dyDescent="0.25">
      <c r="A28" s="492" t="s">
        <v>362</v>
      </c>
      <c r="B28" s="493" t="s">
        <v>2147</v>
      </c>
      <c r="C28" s="152" t="s">
        <v>2148</v>
      </c>
      <c r="D28" s="152" t="s">
        <v>2149</v>
      </c>
      <c r="E28" s="494" t="s">
        <v>2150</v>
      </c>
      <c r="F28" s="493" t="s">
        <v>2151</v>
      </c>
      <c r="G28" s="152" t="s">
        <v>2152</v>
      </c>
      <c r="H28" s="495" t="s">
        <v>2185</v>
      </c>
      <c r="I28" s="124" t="s">
        <v>2186</v>
      </c>
      <c r="J28" s="23">
        <v>11</v>
      </c>
      <c r="K28" s="23" t="s">
        <v>74</v>
      </c>
      <c r="L28" s="542">
        <v>10</v>
      </c>
      <c r="M28" s="547"/>
      <c r="N28" s="548"/>
      <c r="O28" s="549"/>
      <c r="P28" s="550"/>
      <c r="Q28" s="497"/>
      <c r="R28" s="498"/>
      <c r="S28" s="499"/>
      <c r="T28" s="510"/>
      <c r="U28" s="497"/>
      <c r="V28" s="498"/>
      <c r="W28" s="498"/>
      <c r="X28" s="498"/>
      <c r="Y28" s="499"/>
      <c r="Z28" s="510"/>
      <c r="AA28" s="502"/>
      <c r="AB28" s="510"/>
      <c r="AC28" s="497"/>
      <c r="AD28" s="498"/>
      <c r="AE28" s="524" t="s">
        <v>2198</v>
      </c>
      <c r="AF28" s="504" t="s">
        <v>62</v>
      </c>
      <c r="AG28" s="496" t="s">
        <v>2197</v>
      </c>
      <c r="AH28" s="504" t="s">
        <v>1712</v>
      </c>
      <c r="AI28" s="504">
        <v>1032</v>
      </c>
      <c r="AJ28" s="505">
        <v>1278000</v>
      </c>
      <c r="AK28" s="498"/>
      <c r="AL28" s="504" t="s">
        <v>398</v>
      </c>
      <c r="AM28" s="504" t="s">
        <v>398</v>
      </c>
      <c r="AN28" s="504" t="s">
        <v>398</v>
      </c>
      <c r="AO28" s="504" t="s">
        <v>398</v>
      </c>
      <c r="AP28" s="504" t="s">
        <v>398</v>
      </c>
      <c r="AQ28" s="504" t="s">
        <v>398</v>
      </c>
      <c r="AR28" s="504" t="s">
        <v>398</v>
      </c>
      <c r="AS28" s="504" t="s">
        <v>398</v>
      </c>
      <c r="AT28" s="504" t="s">
        <v>398</v>
      </c>
      <c r="AU28" s="504" t="s">
        <v>398</v>
      </c>
      <c r="AV28" s="504" t="s">
        <v>398</v>
      </c>
      <c r="AW28" s="504" t="s">
        <v>398</v>
      </c>
      <c r="AX28" s="525" t="s">
        <v>2195</v>
      </c>
    </row>
    <row r="29" spans="1:50" ht="195" x14ac:dyDescent="0.25">
      <c r="A29" s="492" t="s">
        <v>362</v>
      </c>
      <c r="B29" s="493" t="s">
        <v>2147</v>
      </c>
      <c r="C29" s="124" t="s">
        <v>2148</v>
      </c>
      <c r="D29" s="124" t="s">
        <v>2149</v>
      </c>
      <c r="E29" s="494" t="s">
        <v>2150</v>
      </c>
      <c r="F29" s="493" t="s">
        <v>2151</v>
      </c>
      <c r="G29" s="124" t="s">
        <v>2152</v>
      </c>
      <c r="H29" s="495" t="s">
        <v>2185</v>
      </c>
      <c r="I29" s="124" t="s">
        <v>2186</v>
      </c>
      <c r="J29" s="23">
        <v>11</v>
      </c>
      <c r="K29" s="23" t="s">
        <v>74</v>
      </c>
      <c r="L29" s="542">
        <v>10</v>
      </c>
      <c r="M29" s="551"/>
      <c r="N29" s="552"/>
      <c r="O29" s="553"/>
      <c r="P29" s="554"/>
      <c r="Q29" s="497"/>
      <c r="R29" s="498"/>
      <c r="S29" s="499"/>
      <c r="T29" s="516"/>
      <c r="U29" s="497"/>
      <c r="V29" s="498"/>
      <c r="W29" s="498"/>
      <c r="X29" s="498"/>
      <c r="Y29" s="499"/>
      <c r="Z29" s="516"/>
      <c r="AA29" s="502"/>
      <c r="AB29" s="516"/>
      <c r="AC29" s="497"/>
      <c r="AD29" s="498"/>
      <c r="AE29" s="524" t="s">
        <v>2199</v>
      </c>
      <c r="AF29" s="504" t="s">
        <v>62</v>
      </c>
      <c r="AG29" s="496" t="s">
        <v>2200</v>
      </c>
      <c r="AH29" s="504" t="s">
        <v>2201</v>
      </c>
      <c r="AI29" s="504">
        <v>1782</v>
      </c>
      <c r="AJ29" s="505">
        <v>823735</v>
      </c>
      <c r="AK29" s="498"/>
      <c r="AL29" s="504" t="s">
        <v>398</v>
      </c>
      <c r="AM29" s="504" t="s">
        <v>398</v>
      </c>
      <c r="AN29" s="504" t="s">
        <v>398</v>
      </c>
      <c r="AO29" s="504" t="s">
        <v>398</v>
      </c>
      <c r="AP29" s="504" t="s">
        <v>398</v>
      </c>
      <c r="AQ29" s="504" t="s">
        <v>398</v>
      </c>
      <c r="AR29" s="504" t="s">
        <v>398</v>
      </c>
      <c r="AS29" s="504" t="s">
        <v>398</v>
      </c>
      <c r="AT29" s="504" t="s">
        <v>398</v>
      </c>
      <c r="AU29" s="504" t="s">
        <v>398</v>
      </c>
      <c r="AV29" s="504" t="s">
        <v>398</v>
      </c>
      <c r="AW29" s="504" t="s">
        <v>398</v>
      </c>
      <c r="AX29" s="525" t="s">
        <v>2195</v>
      </c>
    </row>
    <row r="30" spans="1:50" x14ac:dyDescent="0.25">
      <c r="A30" s="526"/>
      <c r="B30" s="533"/>
      <c r="C30" s="528"/>
      <c r="D30" s="529"/>
      <c r="E30" s="530"/>
      <c r="F30" s="531"/>
      <c r="G30" s="529"/>
      <c r="H30" s="532"/>
      <c r="I30" s="533"/>
      <c r="J30" s="534"/>
      <c r="K30" s="535"/>
      <c r="L30" s="534"/>
      <c r="M30" s="555"/>
      <c r="N30" s="540"/>
      <c r="O30" s="540"/>
      <c r="P30" s="556"/>
      <c r="Q30" s="539"/>
      <c r="R30" s="539"/>
      <c r="S30" s="539"/>
      <c r="T30" s="540"/>
      <c r="U30" s="539"/>
      <c r="V30" s="539"/>
      <c r="W30" s="539"/>
      <c r="X30" s="539"/>
      <c r="Y30" s="539"/>
      <c r="Z30" s="540"/>
      <c r="AA30" s="539"/>
      <c r="AB30" s="540"/>
      <c r="AC30" s="539"/>
      <c r="AD30" s="539"/>
      <c r="AE30" s="539"/>
      <c r="AF30" s="539"/>
      <c r="AG30" s="539"/>
      <c r="AH30" s="539"/>
      <c r="AI30" s="539"/>
      <c r="AJ30" s="539"/>
      <c r="AK30" s="539"/>
      <c r="AL30" s="541"/>
      <c r="AM30" s="541"/>
      <c r="AN30" s="541"/>
      <c r="AO30" s="541"/>
      <c r="AP30" s="541"/>
      <c r="AQ30" s="541"/>
      <c r="AR30" s="541"/>
      <c r="AS30" s="541"/>
      <c r="AT30" s="541"/>
      <c r="AU30" s="541"/>
      <c r="AV30" s="541"/>
      <c r="AW30" s="541"/>
      <c r="AX30" s="539"/>
    </row>
    <row r="31" spans="1:50" ht="229.5" x14ac:dyDescent="0.25">
      <c r="A31" s="492" t="s">
        <v>362</v>
      </c>
      <c r="B31" s="493" t="s">
        <v>2147</v>
      </c>
      <c r="C31" s="152" t="s">
        <v>2148</v>
      </c>
      <c r="D31" s="152" t="s">
        <v>2149</v>
      </c>
      <c r="E31" s="494" t="s">
        <v>2150</v>
      </c>
      <c r="F31" s="493" t="s">
        <v>2151</v>
      </c>
      <c r="G31" s="152" t="s">
        <v>2152</v>
      </c>
      <c r="H31" s="495" t="s">
        <v>2202</v>
      </c>
      <c r="I31" s="124" t="s">
        <v>2203</v>
      </c>
      <c r="J31" s="23">
        <v>2</v>
      </c>
      <c r="K31" s="23" t="s">
        <v>74</v>
      </c>
      <c r="L31" s="542">
        <v>2</v>
      </c>
      <c r="M31" s="134">
        <v>1</v>
      </c>
      <c r="N31" s="544" t="s">
        <v>2203</v>
      </c>
      <c r="O31" s="134" t="s">
        <v>2204</v>
      </c>
      <c r="P31" s="545" t="s">
        <v>2205</v>
      </c>
      <c r="Q31" s="497"/>
      <c r="R31" s="498"/>
      <c r="S31" s="499"/>
      <c r="T31" s="501">
        <v>500</v>
      </c>
      <c r="U31" s="497"/>
      <c r="V31" s="498"/>
      <c r="W31" s="498"/>
      <c r="X31" s="498"/>
      <c r="Y31" s="499"/>
      <c r="Z31" s="501">
        <v>5100</v>
      </c>
      <c r="AA31" s="502"/>
      <c r="AB31" s="501">
        <v>1000</v>
      </c>
      <c r="AC31" s="497"/>
      <c r="AD31" s="498"/>
      <c r="AE31" s="511" t="s">
        <v>2206</v>
      </c>
      <c r="AF31" s="504" t="s">
        <v>62</v>
      </c>
      <c r="AG31" s="496" t="s">
        <v>2207</v>
      </c>
      <c r="AH31" s="504" t="s">
        <v>1727</v>
      </c>
      <c r="AI31" s="504">
        <v>5606</v>
      </c>
      <c r="AJ31" s="505">
        <f>4710696264/1000</f>
        <v>4710696.2640000004</v>
      </c>
      <c r="AK31" s="557" t="s">
        <v>2208</v>
      </c>
      <c r="AL31" s="504"/>
      <c r="AM31" s="504"/>
      <c r="AN31" s="504" t="s">
        <v>398</v>
      </c>
      <c r="AO31" s="504" t="s">
        <v>398</v>
      </c>
      <c r="AP31" s="504" t="s">
        <v>398</v>
      </c>
      <c r="AQ31" s="504" t="s">
        <v>398</v>
      </c>
      <c r="AR31" s="504" t="s">
        <v>398</v>
      </c>
      <c r="AS31" s="504" t="s">
        <v>398</v>
      </c>
      <c r="AT31" s="504" t="s">
        <v>398</v>
      </c>
      <c r="AU31" s="504" t="s">
        <v>398</v>
      </c>
      <c r="AV31" s="504" t="s">
        <v>398</v>
      </c>
      <c r="AW31" s="504" t="s">
        <v>398</v>
      </c>
      <c r="AX31" s="525" t="s">
        <v>2209</v>
      </c>
    </row>
    <row r="32" spans="1:50" ht="285" x14ac:dyDescent="0.25">
      <c r="A32" s="492" t="s">
        <v>362</v>
      </c>
      <c r="B32" s="493" t="s">
        <v>2147</v>
      </c>
      <c r="C32" s="152" t="s">
        <v>2148</v>
      </c>
      <c r="D32" s="152" t="s">
        <v>2149</v>
      </c>
      <c r="E32" s="494" t="s">
        <v>2150</v>
      </c>
      <c r="F32" s="493" t="s">
        <v>2151</v>
      </c>
      <c r="G32" s="152" t="s">
        <v>2152</v>
      </c>
      <c r="H32" s="495" t="s">
        <v>2202</v>
      </c>
      <c r="I32" s="124" t="s">
        <v>2203</v>
      </c>
      <c r="J32" s="23">
        <v>2</v>
      </c>
      <c r="K32" s="23" t="s">
        <v>74</v>
      </c>
      <c r="L32" s="542">
        <v>2</v>
      </c>
      <c r="M32" s="145"/>
      <c r="N32" s="552"/>
      <c r="O32" s="553"/>
      <c r="P32" s="550"/>
      <c r="Q32" s="497"/>
      <c r="R32" s="498"/>
      <c r="S32" s="499"/>
      <c r="T32" s="510"/>
      <c r="U32" s="497"/>
      <c r="V32" s="498"/>
      <c r="W32" s="498"/>
      <c r="X32" s="498"/>
      <c r="Y32" s="499"/>
      <c r="Z32" s="510"/>
      <c r="AA32" s="502"/>
      <c r="AB32" s="510"/>
      <c r="AC32" s="497"/>
      <c r="AD32" s="498"/>
      <c r="AE32" s="511" t="s">
        <v>2210</v>
      </c>
      <c r="AF32" s="504" t="s">
        <v>62</v>
      </c>
      <c r="AG32" s="496" t="s">
        <v>2211</v>
      </c>
      <c r="AH32" s="504" t="s">
        <v>1724</v>
      </c>
      <c r="AI32" s="504">
        <v>15886</v>
      </c>
      <c r="AJ32" s="505">
        <v>1454708</v>
      </c>
      <c r="AK32" s="558" t="s">
        <v>2212</v>
      </c>
      <c r="AL32" s="504" t="s">
        <v>398</v>
      </c>
      <c r="AM32" s="504" t="s">
        <v>398</v>
      </c>
      <c r="AN32" s="504" t="s">
        <v>398</v>
      </c>
      <c r="AO32" s="504" t="s">
        <v>398</v>
      </c>
      <c r="AP32" s="504" t="s">
        <v>398</v>
      </c>
      <c r="AQ32" s="504" t="s">
        <v>398</v>
      </c>
      <c r="AR32" s="504" t="s">
        <v>398</v>
      </c>
      <c r="AS32" s="504" t="s">
        <v>398</v>
      </c>
      <c r="AT32" s="504" t="s">
        <v>398</v>
      </c>
      <c r="AU32" s="504" t="s">
        <v>398</v>
      </c>
      <c r="AV32" s="504" t="s">
        <v>398</v>
      </c>
      <c r="AW32" s="504" t="s">
        <v>398</v>
      </c>
      <c r="AX32" s="525" t="s">
        <v>2213</v>
      </c>
    </row>
    <row r="33" spans="1:50" x14ac:dyDescent="0.25">
      <c r="A33" s="492"/>
      <c r="B33" s="124"/>
      <c r="C33" s="520"/>
      <c r="D33" s="518"/>
      <c r="E33" s="494"/>
      <c r="F33" s="493"/>
      <c r="G33" s="518"/>
      <c r="H33" s="532"/>
      <c r="I33" s="533"/>
      <c r="J33" s="534"/>
      <c r="K33" s="535"/>
      <c r="L33" s="534"/>
      <c r="M33" s="555"/>
      <c r="N33" s="540"/>
      <c r="O33" s="540"/>
      <c r="P33" s="538"/>
      <c r="Q33" s="539"/>
      <c r="R33" s="539"/>
      <c r="S33" s="539"/>
      <c r="T33" s="540"/>
      <c r="U33" s="539"/>
      <c r="V33" s="539"/>
      <c r="W33" s="539"/>
      <c r="X33" s="539"/>
      <c r="Y33" s="539"/>
      <c r="Z33" s="540"/>
      <c r="AA33" s="539"/>
      <c r="AB33" s="540"/>
      <c r="AC33" s="539"/>
      <c r="AD33" s="539"/>
      <c r="AE33" s="539"/>
      <c r="AF33" s="539"/>
      <c r="AG33" s="539"/>
      <c r="AH33" s="539"/>
      <c r="AI33" s="539"/>
      <c r="AJ33" s="539"/>
      <c r="AK33" s="539"/>
      <c r="AL33" s="541"/>
      <c r="AM33" s="541"/>
      <c r="AN33" s="541"/>
      <c r="AO33" s="541"/>
      <c r="AP33" s="541"/>
      <c r="AQ33" s="541"/>
      <c r="AR33" s="541"/>
      <c r="AS33" s="541"/>
      <c r="AT33" s="541"/>
      <c r="AU33" s="541"/>
      <c r="AV33" s="541"/>
      <c r="AW33" s="541"/>
      <c r="AX33" s="539"/>
    </row>
    <row r="34" spans="1:50" ht="225" x14ac:dyDescent="0.25">
      <c r="A34" s="492" t="s">
        <v>362</v>
      </c>
      <c r="B34" s="124" t="s">
        <v>2147</v>
      </c>
      <c r="C34" s="493" t="s">
        <v>2148</v>
      </c>
      <c r="D34" s="152" t="s">
        <v>2149</v>
      </c>
      <c r="E34" s="494" t="s">
        <v>2150</v>
      </c>
      <c r="F34" s="493" t="s">
        <v>2151</v>
      </c>
      <c r="G34" s="152" t="s">
        <v>2152</v>
      </c>
      <c r="H34" s="495" t="s">
        <v>2214</v>
      </c>
      <c r="I34" s="124" t="s">
        <v>2215</v>
      </c>
      <c r="J34" s="23">
        <v>0</v>
      </c>
      <c r="K34" s="23" t="s">
        <v>74</v>
      </c>
      <c r="L34" s="559">
        <v>1</v>
      </c>
      <c r="M34" s="334">
        <v>0.5</v>
      </c>
      <c r="N34" s="544" t="s">
        <v>2215</v>
      </c>
      <c r="O34" s="560">
        <v>0.25</v>
      </c>
      <c r="P34" s="545">
        <v>5000000</v>
      </c>
      <c r="Q34" s="497"/>
      <c r="R34" s="498"/>
      <c r="S34" s="499"/>
      <c r="T34" s="561"/>
      <c r="U34" s="497"/>
      <c r="V34" s="498"/>
      <c r="W34" s="498"/>
      <c r="X34" s="498"/>
      <c r="Y34" s="499"/>
      <c r="Z34" s="561"/>
      <c r="AA34" s="502"/>
      <c r="AB34" s="354">
        <v>5000000</v>
      </c>
      <c r="AC34" s="497"/>
      <c r="AD34" s="498"/>
      <c r="AE34" s="511" t="s">
        <v>2216</v>
      </c>
      <c r="AF34" s="504" t="s">
        <v>62</v>
      </c>
      <c r="AG34" s="496" t="s">
        <v>2217</v>
      </c>
      <c r="AH34" s="498"/>
      <c r="AI34" s="496">
        <v>49016</v>
      </c>
      <c r="AJ34" s="562">
        <v>310000</v>
      </c>
      <c r="AK34" s="496" t="s">
        <v>2218</v>
      </c>
      <c r="AL34" s="504" t="s">
        <v>398</v>
      </c>
      <c r="AM34" s="504" t="s">
        <v>398</v>
      </c>
      <c r="AN34" s="504" t="s">
        <v>398</v>
      </c>
      <c r="AO34" s="504" t="s">
        <v>398</v>
      </c>
      <c r="AP34" s="504" t="s">
        <v>398</v>
      </c>
      <c r="AQ34" s="504" t="s">
        <v>398</v>
      </c>
      <c r="AR34" s="504" t="s">
        <v>398</v>
      </c>
      <c r="AS34" s="504" t="s">
        <v>398</v>
      </c>
      <c r="AT34" s="504" t="s">
        <v>398</v>
      </c>
      <c r="AU34" s="504" t="s">
        <v>398</v>
      </c>
      <c r="AV34" s="504" t="s">
        <v>398</v>
      </c>
      <c r="AW34" s="504" t="s">
        <v>398</v>
      </c>
      <c r="AX34" s="552" t="s">
        <v>2219</v>
      </c>
    </row>
    <row r="35" spans="1:50" ht="225" x14ac:dyDescent="0.25">
      <c r="A35" s="492" t="s">
        <v>362</v>
      </c>
      <c r="B35" s="124" t="s">
        <v>2147</v>
      </c>
      <c r="C35" s="493" t="s">
        <v>2148</v>
      </c>
      <c r="D35" s="152" t="s">
        <v>2149</v>
      </c>
      <c r="E35" s="494" t="s">
        <v>2150</v>
      </c>
      <c r="F35" s="493" t="s">
        <v>2151</v>
      </c>
      <c r="G35" s="152" t="s">
        <v>2152</v>
      </c>
      <c r="H35" s="495" t="s">
        <v>2214</v>
      </c>
      <c r="I35" s="124" t="s">
        <v>2220</v>
      </c>
      <c r="J35" s="23"/>
      <c r="K35" s="23" t="s">
        <v>74</v>
      </c>
      <c r="L35" s="559">
        <v>1</v>
      </c>
      <c r="M35" s="563"/>
      <c r="N35" s="548"/>
      <c r="O35" s="564"/>
      <c r="P35" s="565"/>
      <c r="Q35" s="497"/>
      <c r="R35" s="498"/>
      <c r="S35" s="499"/>
      <c r="T35" s="510"/>
      <c r="U35" s="497"/>
      <c r="V35" s="498"/>
      <c r="W35" s="498"/>
      <c r="X35" s="498"/>
      <c r="Y35" s="499"/>
      <c r="Z35" s="510"/>
      <c r="AA35" s="502"/>
      <c r="AB35" s="510"/>
      <c r="AC35" s="497"/>
      <c r="AD35" s="498"/>
      <c r="AE35" s="511" t="s">
        <v>2221</v>
      </c>
      <c r="AF35" s="504" t="s">
        <v>62</v>
      </c>
      <c r="AG35" s="496" t="s">
        <v>2217</v>
      </c>
      <c r="AH35" s="498"/>
      <c r="AI35" s="496">
        <v>49016</v>
      </c>
      <c r="AJ35" s="505">
        <v>320000</v>
      </c>
      <c r="AK35" s="566" t="s">
        <v>2222</v>
      </c>
      <c r="AL35" s="504" t="s">
        <v>398</v>
      </c>
      <c r="AM35" s="504" t="s">
        <v>398</v>
      </c>
      <c r="AN35" s="504" t="s">
        <v>398</v>
      </c>
      <c r="AO35" s="504" t="s">
        <v>398</v>
      </c>
      <c r="AP35" s="504" t="s">
        <v>398</v>
      </c>
      <c r="AQ35" s="504" t="s">
        <v>398</v>
      </c>
      <c r="AR35" s="504" t="s">
        <v>398</v>
      </c>
      <c r="AS35" s="504" t="s">
        <v>398</v>
      </c>
      <c r="AT35" s="504" t="s">
        <v>398</v>
      </c>
      <c r="AU35" s="504" t="s">
        <v>398</v>
      </c>
      <c r="AV35" s="504" t="s">
        <v>398</v>
      </c>
      <c r="AW35" s="504" t="s">
        <v>398</v>
      </c>
      <c r="AX35" s="496" t="s">
        <v>2219</v>
      </c>
    </row>
    <row r="36" spans="1:50" ht="240" x14ac:dyDescent="0.25">
      <c r="A36" s="492" t="s">
        <v>362</v>
      </c>
      <c r="B36" s="124" t="s">
        <v>2147</v>
      </c>
      <c r="C36" s="493" t="s">
        <v>2148</v>
      </c>
      <c r="D36" s="152" t="s">
        <v>2149</v>
      </c>
      <c r="E36" s="494" t="s">
        <v>2150</v>
      </c>
      <c r="F36" s="493" t="s">
        <v>2151</v>
      </c>
      <c r="G36" s="152" t="s">
        <v>2152</v>
      </c>
      <c r="H36" s="495" t="s">
        <v>2214</v>
      </c>
      <c r="I36" s="124" t="s">
        <v>2223</v>
      </c>
      <c r="J36" s="23">
        <v>1</v>
      </c>
      <c r="K36" s="23" t="s">
        <v>74</v>
      </c>
      <c r="L36" s="559">
        <v>1</v>
      </c>
      <c r="M36" s="564"/>
      <c r="N36" s="548"/>
      <c r="O36" s="564"/>
      <c r="P36" s="565"/>
      <c r="Q36" s="497"/>
      <c r="R36" s="498"/>
      <c r="S36" s="499"/>
      <c r="T36" s="510"/>
      <c r="U36" s="497"/>
      <c r="V36" s="498"/>
      <c r="W36" s="498"/>
      <c r="X36" s="498"/>
      <c r="Y36" s="499"/>
      <c r="Z36" s="510"/>
      <c r="AA36" s="502"/>
      <c r="AB36" s="510"/>
      <c r="AC36" s="497"/>
      <c r="AD36" s="498"/>
      <c r="AE36" s="511" t="s">
        <v>2224</v>
      </c>
      <c r="AF36" s="504" t="s">
        <v>62</v>
      </c>
      <c r="AG36" s="496" t="s">
        <v>2225</v>
      </c>
      <c r="AH36" s="498"/>
      <c r="AI36" s="504">
        <v>57576</v>
      </c>
      <c r="AJ36" s="505">
        <v>347000</v>
      </c>
      <c r="AK36" s="504" t="s">
        <v>2226</v>
      </c>
      <c r="AL36" s="504" t="s">
        <v>398</v>
      </c>
      <c r="AM36" s="504" t="s">
        <v>398</v>
      </c>
      <c r="AN36" s="504" t="s">
        <v>398</v>
      </c>
      <c r="AO36" s="504" t="s">
        <v>398</v>
      </c>
      <c r="AP36" s="504" t="s">
        <v>398</v>
      </c>
      <c r="AQ36" s="504" t="s">
        <v>398</v>
      </c>
      <c r="AR36" s="504" t="s">
        <v>398</v>
      </c>
      <c r="AS36" s="504" t="s">
        <v>398</v>
      </c>
      <c r="AT36" s="504" t="s">
        <v>398</v>
      </c>
      <c r="AU36" s="504" t="s">
        <v>398</v>
      </c>
      <c r="AV36" s="504" t="s">
        <v>398</v>
      </c>
      <c r="AW36" s="504" t="s">
        <v>398</v>
      </c>
      <c r="AX36" s="496" t="s">
        <v>2219</v>
      </c>
    </row>
    <row r="37" spans="1:50" ht="240" x14ac:dyDescent="0.25">
      <c r="A37" s="492" t="s">
        <v>362</v>
      </c>
      <c r="B37" s="124" t="s">
        <v>2147</v>
      </c>
      <c r="C37" s="493" t="s">
        <v>2148</v>
      </c>
      <c r="D37" s="152" t="s">
        <v>2149</v>
      </c>
      <c r="E37" s="494" t="s">
        <v>2150</v>
      </c>
      <c r="F37" s="493" t="s">
        <v>2151</v>
      </c>
      <c r="G37" s="152" t="s">
        <v>2152</v>
      </c>
      <c r="H37" s="495" t="s">
        <v>2214</v>
      </c>
      <c r="I37" s="124" t="s">
        <v>2227</v>
      </c>
      <c r="J37" s="23">
        <v>1</v>
      </c>
      <c r="K37" s="23" t="s">
        <v>74</v>
      </c>
      <c r="L37" s="559">
        <v>1</v>
      </c>
      <c r="M37" s="564"/>
      <c r="N37" s="548"/>
      <c r="O37" s="564"/>
      <c r="P37" s="565"/>
      <c r="Q37" s="497"/>
      <c r="R37" s="498"/>
      <c r="S37" s="499"/>
      <c r="T37" s="510"/>
      <c r="U37" s="497"/>
      <c r="V37" s="498"/>
      <c r="W37" s="498"/>
      <c r="X37" s="498"/>
      <c r="Y37" s="499"/>
      <c r="Z37" s="510"/>
      <c r="AA37" s="502"/>
      <c r="AB37" s="510"/>
      <c r="AC37" s="497"/>
      <c r="AD37" s="498"/>
      <c r="AE37" s="511" t="s">
        <v>2228</v>
      </c>
      <c r="AF37" s="504" t="s">
        <v>62</v>
      </c>
      <c r="AG37" s="496" t="s">
        <v>2225</v>
      </c>
      <c r="AH37" s="498"/>
      <c r="AI37" s="504">
        <v>57576</v>
      </c>
      <c r="AJ37" s="505">
        <v>97800</v>
      </c>
      <c r="AK37" s="511" t="s">
        <v>2229</v>
      </c>
      <c r="AL37" s="504" t="s">
        <v>398</v>
      </c>
      <c r="AM37" s="504" t="s">
        <v>398</v>
      </c>
      <c r="AN37" s="504" t="s">
        <v>398</v>
      </c>
      <c r="AO37" s="504" t="s">
        <v>398</v>
      </c>
      <c r="AP37" s="504" t="s">
        <v>398</v>
      </c>
      <c r="AQ37" s="504" t="s">
        <v>398</v>
      </c>
      <c r="AR37" s="504" t="s">
        <v>398</v>
      </c>
      <c r="AS37" s="504" t="s">
        <v>398</v>
      </c>
      <c r="AT37" s="504" t="s">
        <v>398</v>
      </c>
      <c r="AU37" s="504" t="s">
        <v>398</v>
      </c>
      <c r="AV37" s="504" t="s">
        <v>398</v>
      </c>
      <c r="AW37" s="504" t="s">
        <v>398</v>
      </c>
      <c r="AX37" s="496" t="s">
        <v>2219</v>
      </c>
    </row>
    <row r="38" spans="1:50" ht="240" x14ac:dyDescent="0.25">
      <c r="A38" s="492" t="s">
        <v>362</v>
      </c>
      <c r="B38" s="124" t="s">
        <v>2147</v>
      </c>
      <c r="C38" s="493" t="s">
        <v>2148</v>
      </c>
      <c r="D38" s="152" t="s">
        <v>2149</v>
      </c>
      <c r="E38" s="494" t="s">
        <v>2150</v>
      </c>
      <c r="F38" s="493" t="s">
        <v>2151</v>
      </c>
      <c r="G38" s="152" t="s">
        <v>2152</v>
      </c>
      <c r="H38" s="495" t="s">
        <v>2214</v>
      </c>
      <c r="I38" s="124" t="s">
        <v>2230</v>
      </c>
      <c r="J38" s="23">
        <v>1</v>
      </c>
      <c r="K38" s="23" t="s">
        <v>74</v>
      </c>
      <c r="L38" s="559">
        <v>1</v>
      </c>
      <c r="M38" s="567"/>
      <c r="N38" s="552"/>
      <c r="O38" s="552"/>
      <c r="P38" s="565"/>
      <c r="Q38" s="497"/>
      <c r="R38" s="498"/>
      <c r="S38" s="499"/>
      <c r="T38" s="510"/>
      <c r="U38" s="497"/>
      <c r="V38" s="498"/>
      <c r="W38" s="498"/>
      <c r="X38" s="498"/>
      <c r="Y38" s="499"/>
      <c r="Z38" s="510"/>
      <c r="AA38" s="502"/>
      <c r="AB38" s="510"/>
      <c r="AC38" s="497"/>
      <c r="AD38" s="498"/>
      <c r="AE38" s="511" t="s">
        <v>2231</v>
      </c>
      <c r="AF38" s="504" t="s">
        <v>62</v>
      </c>
      <c r="AG38" s="496" t="s">
        <v>2225</v>
      </c>
      <c r="AH38" s="498"/>
      <c r="AI38" s="504">
        <v>57576</v>
      </c>
      <c r="AJ38" s="505">
        <v>46900</v>
      </c>
      <c r="AK38" s="511" t="s">
        <v>2232</v>
      </c>
      <c r="AL38" s="504" t="s">
        <v>398</v>
      </c>
      <c r="AM38" s="504" t="s">
        <v>398</v>
      </c>
      <c r="AN38" s="504" t="s">
        <v>398</v>
      </c>
      <c r="AO38" s="504" t="s">
        <v>398</v>
      </c>
      <c r="AP38" s="504" t="s">
        <v>398</v>
      </c>
      <c r="AQ38" s="504" t="s">
        <v>398</v>
      </c>
      <c r="AR38" s="504" t="s">
        <v>398</v>
      </c>
      <c r="AS38" s="504" t="s">
        <v>398</v>
      </c>
      <c r="AT38" s="504" t="s">
        <v>398</v>
      </c>
      <c r="AU38" s="504" t="s">
        <v>398</v>
      </c>
      <c r="AV38" s="504" t="s">
        <v>398</v>
      </c>
      <c r="AW38" s="504" t="s">
        <v>398</v>
      </c>
      <c r="AX38" s="496" t="s">
        <v>2219</v>
      </c>
    </row>
    <row r="39" spans="1:50" x14ac:dyDescent="0.25">
      <c r="A39" s="526"/>
      <c r="B39" s="533"/>
      <c r="C39" s="527"/>
      <c r="D39" s="529"/>
      <c r="E39" s="568"/>
      <c r="F39" s="527"/>
      <c r="G39" s="529"/>
      <c r="H39" s="532"/>
      <c r="I39" s="533"/>
      <c r="J39" s="534"/>
      <c r="K39" s="535"/>
      <c r="L39" s="569"/>
      <c r="M39" s="570"/>
      <c r="N39" s="540"/>
      <c r="O39" s="571"/>
      <c r="P39" s="538"/>
      <c r="Q39" s="539"/>
      <c r="R39" s="539"/>
      <c r="S39" s="539"/>
      <c r="T39" s="572"/>
      <c r="U39" s="539"/>
      <c r="V39" s="539"/>
      <c r="W39" s="539"/>
      <c r="X39" s="539"/>
      <c r="Y39" s="539"/>
      <c r="Z39" s="540"/>
      <c r="AA39" s="539"/>
      <c r="AB39" s="540"/>
      <c r="AC39" s="539"/>
      <c r="AD39" s="539"/>
      <c r="AE39" s="539"/>
      <c r="AF39" s="539"/>
      <c r="AG39" s="539"/>
      <c r="AH39" s="539"/>
      <c r="AI39" s="539"/>
      <c r="AJ39" s="539"/>
      <c r="AK39" s="539"/>
      <c r="AL39" s="541"/>
      <c r="AM39" s="541"/>
      <c r="AN39" s="541"/>
      <c r="AO39" s="541"/>
      <c r="AP39" s="541"/>
      <c r="AQ39" s="541"/>
      <c r="AR39" s="541"/>
      <c r="AS39" s="541"/>
      <c r="AT39" s="541"/>
      <c r="AU39" s="541"/>
      <c r="AV39" s="541"/>
      <c r="AW39" s="541"/>
      <c r="AX39" s="539"/>
    </row>
    <row r="40" spans="1:50" ht="255" x14ac:dyDescent="0.25">
      <c r="A40" s="492" t="s">
        <v>362</v>
      </c>
      <c r="B40" s="124" t="s">
        <v>2147</v>
      </c>
      <c r="C40" s="493" t="s">
        <v>2148</v>
      </c>
      <c r="D40" s="124" t="s">
        <v>2149</v>
      </c>
      <c r="E40" s="494" t="s">
        <v>2150</v>
      </c>
      <c r="F40" s="493" t="s">
        <v>2151</v>
      </c>
      <c r="G40" s="124" t="s">
        <v>2152</v>
      </c>
      <c r="H40" s="495" t="s">
        <v>2233</v>
      </c>
      <c r="I40" s="124" t="s">
        <v>2234</v>
      </c>
      <c r="J40" s="23">
        <v>8</v>
      </c>
      <c r="K40" s="23" t="s">
        <v>74</v>
      </c>
      <c r="L40" s="542">
        <v>8</v>
      </c>
      <c r="M40" s="134">
        <v>4</v>
      </c>
      <c r="N40" s="544" t="s">
        <v>2234</v>
      </c>
      <c r="O40" s="134">
        <v>2</v>
      </c>
      <c r="P40" s="545">
        <v>3400000</v>
      </c>
      <c r="Q40" s="497"/>
      <c r="R40" s="498"/>
      <c r="S40" s="498"/>
      <c r="T40" s="498"/>
      <c r="U40" s="498"/>
      <c r="V40" s="498"/>
      <c r="W40" s="498"/>
      <c r="X40" s="498"/>
      <c r="Y40" s="499"/>
      <c r="Z40" s="546">
        <v>3000</v>
      </c>
      <c r="AA40" s="573"/>
      <c r="AB40" s="546">
        <v>400</v>
      </c>
      <c r="AC40" s="497"/>
      <c r="AD40" s="498"/>
      <c r="AE40" s="524" t="s">
        <v>2235</v>
      </c>
      <c r="AF40" s="504" t="s">
        <v>62</v>
      </c>
      <c r="AG40" s="496" t="s">
        <v>2236</v>
      </c>
      <c r="AH40" s="496" t="s">
        <v>1712</v>
      </c>
      <c r="AI40" s="496">
        <v>4516</v>
      </c>
      <c r="AJ40" s="562">
        <v>1417669</v>
      </c>
      <c r="AK40" s="574" t="s">
        <v>2237</v>
      </c>
      <c r="AL40" s="504" t="s">
        <v>398</v>
      </c>
      <c r="AM40" s="504" t="s">
        <v>398</v>
      </c>
      <c r="AN40" s="504" t="s">
        <v>398</v>
      </c>
      <c r="AO40" s="504" t="s">
        <v>398</v>
      </c>
      <c r="AP40" s="504" t="s">
        <v>398</v>
      </c>
      <c r="AQ40" s="504" t="s">
        <v>398</v>
      </c>
      <c r="AR40" s="504" t="s">
        <v>398</v>
      </c>
      <c r="AS40" s="504" t="s">
        <v>398</v>
      </c>
      <c r="AT40" s="504" t="s">
        <v>398</v>
      </c>
      <c r="AU40" s="504" t="s">
        <v>398</v>
      </c>
      <c r="AV40" s="504" t="s">
        <v>398</v>
      </c>
      <c r="AW40" s="504" t="s">
        <v>398</v>
      </c>
      <c r="AX40" s="496" t="s">
        <v>2238</v>
      </c>
    </row>
    <row r="41" spans="1:50" ht="255" x14ac:dyDescent="0.25">
      <c r="A41" s="492" t="s">
        <v>362</v>
      </c>
      <c r="B41" s="124" t="s">
        <v>2147</v>
      </c>
      <c r="C41" s="493" t="s">
        <v>2148</v>
      </c>
      <c r="D41" s="124" t="s">
        <v>2149</v>
      </c>
      <c r="E41" s="494" t="s">
        <v>2150</v>
      </c>
      <c r="F41" s="493" t="s">
        <v>2151</v>
      </c>
      <c r="G41" s="124" t="s">
        <v>2152</v>
      </c>
      <c r="H41" s="495" t="s">
        <v>2233</v>
      </c>
      <c r="I41" s="124" t="s">
        <v>2234</v>
      </c>
      <c r="J41" s="23">
        <v>8</v>
      </c>
      <c r="K41" s="23" t="s">
        <v>74</v>
      </c>
      <c r="L41" s="542">
        <v>8</v>
      </c>
      <c r="M41" s="575"/>
      <c r="N41" s="548"/>
      <c r="O41" s="549"/>
      <c r="P41" s="565"/>
      <c r="Q41" s="497"/>
      <c r="R41" s="498"/>
      <c r="S41" s="498"/>
      <c r="T41" s="498"/>
      <c r="U41" s="498"/>
      <c r="V41" s="498"/>
      <c r="W41" s="498"/>
      <c r="X41" s="498"/>
      <c r="Y41" s="499"/>
      <c r="Z41" s="549"/>
      <c r="AA41" s="573"/>
      <c r="AB41" s="549"/>
      <c r="AC41" s="497"/>
      <c r="AD41" s="498"/>
      <c r="AE41" s="511" t="s">
        <v>2239</v>
      </c>
      <c r="AF41" s="504" t="s">
        <v>62</v>
      </c>
      <c r="AG41" s="504" t="s">
        <v>2240</v>
      </c>
      <c r="AH41" s="504" t="s">
        <v>1712</v>
      </c>
      <c r="AI41" s="504"/>
      <c r="AJ41" s="505">
        <v>1094717</v>
      </c>
      <c r="AK41" s="498"/>
      <c r="AL41" s="504" t="s">
        <v>398</v>
      </c>
      <c r="AM41" s="504" t="s">
        <v>398</v>
      </c>
      <c r="AN41" s="504" t="s">
        <v>398</v>
      </c>
      <c r="AO41" s="504" t="s">
        <v>398</v>
      </c>
      <c r="AP41" s="504" t="s">
        <v>398</v>
      </c>
      <c r="AQ41" s="504" t="s">
        <v>398</v>
      </c>
      <c r="AR41" s="504" t="s">
        <v>398</v>
      </c>
      <c r="AS41" s="504" t="s">
        <v>398</v>
      </c>
      <c r="AT41" s="504" t="s">
        <v>398</v>
      </c>
      <c r="AU41" s="504" t="s">
        <v>398</v>
      </c>
      <c r="AV41" s="504" t="s">
        <v>398</v>
      </c>
      <c r="AW41" s="504" t="s">
        <v>398</v>
      </c>
      <c r="AX41" s="496" t="s">
        <v>2238</v>
      </c>
    </row>
    <row r="42" spans="1:50" ht="237" x14ac:dyDescent="0.25">
      <c r="A42" s="492" t="s">
        <v>362</v>
      </c>
      <c r="B42" s="124" t="s">
        <v>2147</v>
      </c>
      <c r="C42" s="493" t="s">
        <v>2148</v>
      </c>
      <c r="D42" s="124" t="s">
        <v>2149</v>
      </c>
      <c r="E42" s="494" t="s">
        <v>2150</v>
      </c>
      <c r="F42" s="493" t="s">
        <v>2151</v>
      </c>
      <c r="G42" s="124" t="s">
        <v>2152</v>
      </c>
      <c r="H42" s="495" t="s">
        <v>2233</v>
      </c>
      <c r="I42" s="124" t="s">
        <v>2234</v>
      </c>
      <c r="J42" s="23">
        <v>8</v>
      </c>
      <c r="K42" s="23" t="s">
        <v>74</v>
      </c>
      <c r="L42" s="542">
        <v>8</v>
      </c>
      <c r="M42" s="575"/>
      <c r="N42" s="548"/>
      <c r="O42" s="549"/>
      <c r="P42" s="565"/>
      <c r="Q42" s="497"/>
      <c r="R42" s="498"/>
      <c r="S42" s="498"/>
      <c r="T42" s="498"/>
      <c r="U42" s="498"/>
      <c r="V42" s="498"/>
      <c r="W42" s="498"/>
      <c r="X42" s="498"/>
      <c r="Y42" s="499"/>
      <c r="Z42" s="549"/>
      <c r="AA42" s="573"/>
      <c r="AB42" s="549"/>
      <c r="AC42" s="497"/>
      <c r="AD42" s="498"/>
      <c r="AE42" s="511" t="s">
        <v>2241</v>
      </c>
      <c r="AF42" s="504" t="s">
        <v>62</v>
      </c>
      <c r="AG42" s="504" t="s">
        <v>1918</v>
      </c>
      <c r="AH42" s="504" t="s">
        <v>1727</v>
      </c>
      <c r="AI42" s="504">
        <v>240452</v>
      </c>
      <c r="AJ42" s="505">
        <v>2927256</v>
      </c>
      <c r="AK42" s="576" t="s">
        <v>2242</v>
      </c>
      <c r="AL42" s="504" t="s">
        <v>398</v>
      </c>
      <c r="AM42" s="504" t="s">
        <v>398</v>
      </c>
      <c r="AN42" s="504" t="s">
        <v>398</v>
      </c>
      <c r="AO42" s="504" t="s">
        <v>398</v>
      </c>
      <c r="AP42" s="504" t="s">
        <v>398</v>
      </c>
      <c r="AQ42" s="504" t="s">
        <v>398</v>
      </c>
      <c r="AR42" s="504" t="s">
        <v>398</v>
      </c>
      <c r="AS42" s="504" t="s">
        <v>398</v>
      </c>
      <c r="AT42" s="504" t="s">
        <v>398</v>
      </c>
      <c r="AU42" s="504" t="s">
        <v>398</v>
      </c>
      <c r="AV42" s="504" t="s">
        <v>398</v>
      </c>
      <c r="AW42" s="504" t="s">
        <v>398</v>
      </c>
      <c r="AX42" s="496" t="s">
        <v>2213</v>
      </c>
    </row>
    <row r="43" spans="1:50" ht="195" x14ac:dyDescent="0.25">
      <c r="A43" s="492" t="s">
        <v>362</v>
      </c>
      <c r="B43" s="124" t="s">
        <v>2147</v>
      </c>
      <c r="C43" s="493" t="s">
        <v>2148</v>
      </c>
      <c r="D43" s="124" t="s">
        <v>2149</v>
      </c>
      <c r="E43" s="494" t="s">
        <v>2150</v>
      </c>
      <c r="F43" s="493" t="s">
        <v>2151</v>
      </c>
      <c r="G43" s="124" t="s">
        <v>2152</v>
      </c>
      <c r="H43" s="495" t="s">
        <v>2233</v>
      </c>
      <c r="I43" s="124" t="s">
        <v>2234</v>
      </c>
      <c r="J43" s="23">
        <v>8</v>
      </c>
      <c r="K43" s="23" t="s">
        <v>74</v>
      </c>
      <c r="L43" s="542">
        <v>8</v>
      </c>
      <c r="M43" s="575"/>
      <c r="N43" s="548"/>
      <c r="O43" s="549"/>
      <c r="P43" s="565"/>
      <c r="Q43" s="497"/>
      <c r="R43" s="498"/>
      <c r="S43" s="498"/>
      <c r="T43" s="498"/>
      <c r="U43" s="498"/>
      <c r="V43" s="498"/>
      <c r="W43" s="498"/>
      <c r="X43" s="498"/>
      <c r="Y43" s="499"/>
      <c r="Z43" s="549"/>
      <c r="AA43" s="573"/>
      <c r="AB43" s="549"/>
      <c r="AC43" s="497"/>
      <c r="AD43" s="498"/>
      <c r="AE43" s="511" t="s">
        <v>2243</v>
      </c>
      <c r="AF43" s="504" t="s">
        <v>62</v>
      </c>
      <c r="AG43" s="504" t="s">
        <v>1918</v>
      </c>
      <c r="AH43" s="504" t="s">
        <v>1727</v>
      </c>
      <c r="AI43" s="504">
        <v>91337</v>
      </c>
      <c r="AJ43" s="505">
        <v>822199</v>
      </c>
      <c r="AK43" s="566" t="s">
        <v>2244</v>
      </c>
      <c r="AL43" s="504" t="s">
        <v>398</v>
      </c>
      <c r="AM43" s="504" t="s">
        <v>398</v>
      </c>
      <c r="AN43" s="504" t="s">
        <v>398</v>
      </c>
      <c r="AO43" s="504" t="s">
        <v>398</v>
      </c>
      <c r="AP43" s="504" t="s">
        <v>398</v>
      </c>
      <c r="AQ43" s="504" t="s">
        <v>398</v>
      </c>
      <c r="AR43" s="504" t="s">
        <v>398</v>
      </c>
      <c r="AS43" s="504" t="s">
        <v>398</v>
      </c>
      <c r="AT43" s="504" t="s">
        <v>398</v>
      </c>
      <c r="AU43" s="504" t="s">
        <v>398</v>
      </c>
      <c r="AV43" s="504" t="s">
        <v>398</v>
      </c>
      <c r="AW43" s="504" t="s">
        <v>398</v>
      </c>
      <c r="AX43" s="496" t="s">
        <v>2213</v>
      </c>
    </row>
    <row r="44" spans="1:50" ht="360" x14ac:dyDescent="0.25">
      <c r="A44" s="492" t="s">
        <v>362</v>
      </c>
      <c r="B44" s="124" t="s">
        <v>2147</v>
      </c>
      <c r="C44" s="493" t="s">
        <v>2148</v>
      </c>
      <c r="D44" s="124" t="s">
        <v>2149</v>
      </c>
      <c r="E44" s="494" t="s">
        <v>2150</v>
      </c>
      <c r="F44" s="493" t="s">
        <v>2151</v>
      </c>
      <c r="G44" s="124" t="s">
        <v>2152</v>
      </c>
      <c r="H44" s="495" t="s">
        <v>2233</v>
      </c>
      <c r="I44" s="124" t="s">
        <v>2234</v>
      </c>
      <c r="J44" s="23">
        <v>8</v>
      </c>
      <c r="K44" s="23" t="s">
        <v>74</v>
      </c>
      <c r="L44" s="542">
        <v>8</v>
      </c>
      <c r="M44" s="575"/>
      <c r="N44" s="548"/>
      <c r="O44" s="549"/>
      <c r="P44" s="565"/>
      <c r="Q44" s="497"/>
      <c r="R44" s="498"/>
      <c r="S44" s="498"/>
      <c r="T44" s="498"/>
      <c r="U44" s="498"/>
      <c r="V44" s="498"/>
      <c r="W44" s="498"/>
      <c r="X44" s="498"/>
      <c r="Y44" s="499"/>
      <c r="Z44" s="549"/>
      <c r="AA44" s="573"/>
      <c r="AB44" s="549"/>
      <c r="AC44" s="497"/>
      <c r="AD44" s="498"/>
      <c r="AE44" s="511" t="s">
        <v>2245</v>
      </c>
      <c r="AF44" s="504" t="s">
        <v>62</v>
      </c>
      <c r="AG44" s="504" t="s">
        <v>1918</v>
      </c>
      <c r="AH44" s="504" t="s">
        <v>1727</v>
      </c>
      <c r="AI44" s="504"/>
      <c r="AJ44" s="505">
        <v>9248468</v>
      </c>
      <c r="AK44" s="566"/>
      <c r="AL44" s="504" t="s">
        <v>398</v>
      </c>
      <c r="AM44" s="504" t="s">
        <v>398</v>
      </c>
      <c r="AN44" s="504" t="s">
        <v>398</v>
      </c>
      <c r="AO44" s="504" t="s">
        <v>398</v>
      </c>
      <c r="AP44" s="504" t="s">
        <v>398</v>
      </c>
      <c r="AQ44" s="504" t="s">
        <v>398</v>
      </c>
      <c r="AR44" s="504" t="s">
        <v>398</v>
      </c>
      <c r="AS44" s="504" t="s">
        <v>398</v>
      </c>
      <c r="AT44" s="504" t="s">
        <v>398</v>
      </c>
      <c r="AU44" s="504" t="s">
        <v>398</v>
      </c>
      <c r="AV44" s="504" t="s">
        <v>398</v>
      </c>
      <c r="AW44" s="504" t="s">
        <v>398</v>
      </c>
      <c r="AX44" s="496" t="s">
        <v>2213</v>
      </c>
    </row>
    <row r="45" spans="1:50" ht="195" x14ac:dyDescent="0.25">
      <c r="A45" s="492"/>
      <c r="B45" s="124"/>
      <c r="C45" s="493"/>
      <c r="D45" s="124"/>
      <c r="E45" s="494"/>
      <c r="F45" s="493"/>
      <c r="G45" s="124"/>
      <c r="H45" s="495" t="s">
        <v>2233</v>
      </c>
      <c r="I45" s="124" t="s">
        <v>2234</v>
      </c>
      <c r="J45" s="23">
        <v>8</v>
      </c>
      <c r="K45" s="23" t="s">
        <v>74</v>
      </c>
      <c r="L45" s="542">
        <v>8</v>
      </c>
      <c r="M45" s="145"/>
      <c r="N45" s="552"/>
      <c r="O45" s="553"/>
      <c r="P45" s="565"/>
      <c r="Q45" s="497"/>
      <c r="R45" s="498"/>
      <c r="S45" s="498"/>
      <c r="T45" s="498"/>
      <c r="U45" s="498"/>
      <c r="V45" s="498"/>
      <c r="W45" s="498"/>
      <c r="X45" s="498"/>
      <c r="Y45" s="499"/>
      <c r="Z45" s="549"/>
      <c r="AA45" s="573"/>
      <c r="AB45" s="549"/>
      <c r="AC45" s="497"/>
      <c r="AD45" s="498"/>
      <c r="AE45" s="511" t="s">
        <v>2246</v>
      </c>
      <c r="AF45" s="504" t="s">
        <v>62</v>
      </c>
      <c r="AG45" s="496" t="s">
        <v>2179</v>
      </c>
      <c r="AH45" s="504" t="s">
        <v>1712</v>
      </c>
      <c r="AI45" s="504"/>
      <c r="AJ45" s="505">
        <f>1988275425/1000</f>
        <v>1988275.425</v>
      </c>
      <c r="AK45" s="566"/>
      <c r="AL45" s="504" t="s">
        <v>398</v>
      </c>
      <c r="AM45" s="504" t="s">
        <v>398</v>
      </c>
      <c r="AN45" s="504" t="s">
        <v>398</v>
      </c>
      <c r="AO45" s="504" t="s">
        <v>398</v>
      </c>
      <c r="AP45" s="504" t="s">
        <v>398</v>
      </c>
      <c r="AQ45" s="504" t="s">
        <v>398</v>
      </c>
      <c r="AR45" s="504" t="s">
        <v>398</v>
      </c>
      <c r="AS45" s="504" t="s">
        <v>398</v>
      </c>
      <c r="AT45" s="504" t="s">
        <v>398</v>
      </c>
      <c r="AU45" s="504"/>
      <c r="AV45" s="504"/>
      <c r="AW45" s="504"/>
      <c r="AX45" s="496"/>
    </row>
    <row r="46" spans="1:50" x14ac:dyDescent="0.25">
      <c r="A46" s="526"/>
      <c r="B46" s="533"/>
      <c r="C46" s="527"/>
      <c r="D46" s="533"/>
      <c r="E46" s="568"/>
      <c r="F46" s="527"/>
      <c r="G46" s="533"/>
      <c r="H46" s="532"/>
      <c r="I46" s="533"/>
      <c r="J46" s="534"/>
      <c r="K46" s="535"/>
      <c r="L46" s="534"/>
      <c r="M46" s="555"/>
      <c r="N46" s="540"/>
      <c r="O46" s="577"/>
      <c r="P46" s="578"/>
      <c r="Q46" s="539"/>
      <c r="R46" s="539"/>
      <c r="S46" s="539"/>
      <c r="T46" s="539"/>
      <c r="U46" s="539"/>
      <c r="V46" s="539"/>
      <c r="W46" s="539"/>
      <c r="X46" s="539"/>
      <c r="Y46" s="539"/>
      <c r="Z46" s="539"/>
      <c r="AA46" s="539"/>
      <c r="AB46" s="539"/>
      <c r="AC46" s="539"/>
      <c r="AD46" s="539"/>
      <c r="AE46" s="539"/>
      <c r="AF46" s="539"/>
      <c r="AG46" s="539"/>
      <c r="AH46" s="539"/>
      <c r="AI46" s="539"/>
      <c r="AJ46" s="539"/>
      <c r="AK46" s="539"/>
      <c r="AL46" s="541"/>
      <c r="AM46" s="541"/>
      <c r="AN46" s="541"/>
      <c r="AO46" s="541"/>
      <c r="AP46" s="541"/>
      <c r="AQ46" s="541"/>
      <c r="AR46" s="541"/>
      <c r="AS46" s="541"/>
      <c r="AT46" s="541"/>
      <c r="AU46" s="541"/>
      <c r="AV46" s="541"/>
      <c r="AW46" s="541"/>
      <c r="AX46" s="539"/>
    </row>
    <row r="47" spans="1:50" ht="195" x14ac:dyDescent="0.25">
      <c r="A47" s="492" t="s">
        <v>362</v>
      </c>
      <c r="B47" s="124" t="s">
        <v>2147</v>
      </c>
      <c r="C47" s="493" t="s">
        <v>2148</v>
      </c>
      <c r="D47" s="144" t="s">
        <v>2149</v>
      </c>
      <c r="E47" s="494" t="s">
        <v>2150</v>
      </c>
      <c r="F47" s="493" t="s">
        <v>2151</v>
      </c>
      <c r="G47" s="144" t="s">
        <v>2152</v>
      </c>
      <c r="H47" s="495" t="s">
        <v>2247</v>
      </c>
      <c r="I47" s="124" t="s">
        <v>2234</v>
      </c>
      <c r="J47" s="23">
        <v>5</v>
      </c>
      <c r="K47" s="23" t="s">
        <v>74</v>
      </c>
      <c r="L47" s="542">
        <v>4</v>
      </c>
      <c r="M47" s="134">
        <v>2</v>
      </c>
      <c r="N47" s="544" t="s">
        <v>2248</v>
      </c>
      <c r="O47" s="546">
        <v>0</v>
      </c>
      <c r="P47" s="354">
        <v>5000000</v>
      </c>
      <c r="Q47" s="497"/>
      <c r="R47" s="498"/>
      <c r="S47" s="498"/>
      <c r="T47" s="498"/>
      <c r="U47" s="498"/>
      <c r="V47" s="498"/>
      <c r="W47" s="498"/>
      <c r="X47" s="498"/>
      <c r="Y47" s="499"/>
      <c r="Z47" s="501">
        <v>3500000</v>
      </c>
      <c r="AA47" s="573"/>
      <c r="AB47" s="501">
        <v>1500000</v>
      </c>
      <c r="AC47" s="497"/>
      <c r="AD47" s="498"/>
      <c r="AE47" s="524" t="s">
        <v>2249</v>
      </c>
      <c r="AF47" s="504" t="s">
        <v>62</v>
      </c>
      <c r="AG47" s="496" t="s">
        <v>2197</v>
      </c>
      <c r="AH47" s="504" t="s">
        <v>1712</v>
      </c>
      <c r="AI47" s="504">
        <v>340</v>
      </c>
      <c r="AJ47" s="505">
        <v>675490</v>
      </c>
      <c r="AK47" s="498"/>
      <c r="AL47" s="504" t="s">
        <v>398</v>
      </c>
      <c r="AM47" s="504" t="s">
        <v>398</v>
      </c>
      <c r="AN47" s="504" t="s">
        <v>398</v>
      </c>
      <c r="AO47" s="504" t="s">
        <v>398</v>
      </c>
      <c r="AP47" s="504" t="s">
        <v>398</v>
      </c>
      <c r="AQ47" s="504" t="s">
        <v>398</v>
      </c>
      <c r="AR47" s="504" t="s">
        <v>398</v>
      </c>
      <c r="AS47" s="504" t="s">
        <v>398</v>
      </c>
      <c r="AT47" s="504" t="s">
        <v>398</v>
      </c>
      <c r="AU47" s="504" t="s">
        <v>398</v>
      </c>
      <c r="AV47" s="504" t="s">
        <v>398</v>
      </c>
      <c r="AW47" s="504" t="s">
        <v>398</v>
      </c>
      <c r="AX47" s="496" t="s">
        <v>2213</v>
      </c>
    </row>
    <row r="48" spans="1:50" ht="409.5" x14ac:dyDescent="0.25">
      <c r="A48" s="492" t="s">
        <v>362</v>
      </c>
      <c r="B48" s="124" t="s">
        <v>2147</v>
      </c>
      <c r="C48" s="493" t="s">
        <v>2148</v>
      </c>
      <c r="D48" s="144" t="s">
        <v>2149</v>
      </c>
      <c r="E48" s="494" t="s">
        <v>2150</v>
      </c>
      <c r="F48" s="493" t="s">
        <v>2151</v>
      </c>
      <c r="G48" s="144" t="s">
        <v>2152</v>
      </c>
      <c r="H48" s="495" t="s">
        <v>2247</v>
      </c>
      <c r="I48" s="124" t="s">
        <v>2234</v>
      </c>
      <c r="J48" s="23">
        <v>5</v>
      </c>
      <c r="K48" s="23" t="s">
        <v>74</v>
      </c>
      <c r="L48" s="542">
        <v>4</v>
      </c>
      <c r="M48" s="575"/>
      <c r="N48" s="548"/>
      <c r="O48" s="510"/>
      <c r="P48" s="579"/>
      <c r="Q48" s="497"/>
      <c r="R48" s="498"/>
      <c r="S48" s="498"/>
      <c r="T48" s="498"/>
      <c r="U48" s="498"/>
      <c r="V48" s="498"/>
      <c r="W48" s="498"/>
      <c r="X48" s="498"/>
      <c r="Y48" s="499"/>
      <c r="Z48" s="580"/>
      <c r="AA48" s="573"/>
      <c r="AB48" s="580"/>
      <c r="AC48" s="497"/>
      <c r="AD48" s="498"/>
      <c r="AE48" s="511" t="s">
        <v>2250</v>
      </c>
      <c r="AF48" s="496" t="s">
        <v>62</v>
      </c>
      <c r="AG48" s="496" t="s">
        <v>2251</v>
      </c>
      <c r="AH48" s="496" t="s">
        <v>1724</v>
      </c>
      <c r="AI48" s="496">
        <v>4060</v>
      </c>
      <c r="AJ48" s="562">
        <v>3109362</v>
      </c>
      <c r="AK48" s="498"/>
      <c r="AL48" s="504" t="s">
        <v>398</v>
      </c>
      <c r="AM48" s="504" t="s">
        <v>398</v>
      </c>
      <c r="AN48" s="504" t="s">
        <v>398</v>
      </c>
      <c r="AO48" s="504" t="s">
        <v>398</v>
      </c>
      <c r="AP48" s="504" t="s">
        <v>398</v>
      </c>
      <c r="AQ48" s="504" t="s">
        <v>398</v>
      </c>
      <c r="AR48" s="504" t="s">
        <v>398</v>
      </c>
      <c r="AS48" s="504" t="s">
        <v>398</v>
      </c>
      <c r="AT48" s="504" t="s">
        <v>398</v>
      </c>
      <c r="AU48" s="504" t="s">
        <v>398</v>
      </c>
      <c r="AV48" s="504" t="s">
        <v>398</v>
      </c>
      <c r="AW48" s="504" t="s">
        <v>398</v>
      </c>
      <c r="AX48" s="496" t="s">
        <v>2213</v>
      </c>
    </row>
    <row r="49" spans="1:50" ht="240" x14ac:dyDescent="0.25">
      <c r="A49" s="492" t="s">
        <v>362</v>
      </c>
      <c r="B49" s="124" t="s">
        <v>2147</v>
      </c>
      <c r="C49" s="493" t="s">
        <v>2148</v>
      </c>
      <c r="D49" s="144" t="s">
        <v>2149</v>
      </c>
      <c r="E49" s="494" t="s">
        <v>2150</v>
      </c>
      <c r="F49" s="493" t="s">
        <v>2151</v>
      </c>
      <c r="G49" s="144" t="s">
        <v>2152</v>
      </c>
      <c r="H49" s="495" t="s">
        <v>2247</v>
      </c>
      <c r="I49" s="124" t="s">
        <v>2234</v>
      </c>
      <c r="J49" s="23">
        <v>5</v>
      </c>
      <c r="K49" s="23" t="s">
        <v>74</v>
      </c>
      <c r="L49" s="542">
        <v>4</v>
      </c>
      <c r="M49" s="145"/>
      <c r="N49" s="552"/>
      <c r="O49" s="516"/>
      <c r="P49" s="581"/>
      <c r="Q49" s="497"/>
      <c r="R49" s="498"/>
      <c r="S49" s="498"/>
      <c r="T49" s="498"/>
      <c r="U49" s="498"/>
      <c r="V49" s="498"/>
      <c r="W49" s="498"/>
      <c r="X49" s="498"/>
      <c r="Y49" s="499"/>
      <c r="Z49" s="582"/>
      <c r="AA49" s="573"/>
      <c r="AB49" s="582"/>
      <c r="AC49" s="497"/>
      <c r="AD49" s="498"/>
      <c r="AE49" s="124" t="s">
        <v>2252</v>
      </c>
      <c r="AF49" s="504" t="s">
        <v>62</v>
      </c>
      <c r="AG49" s="504" t="s">
        <v>2253</v>
      </c>
      <c r="AH49" s="504" t="s">
        <v>1716</v>
      </c>
      <c r="AI49" s="504"/>
      <c r="AJ49" s="505">
        <f>456212645/1000</f>
        <v>456212.64500000002</v>
      </c>
      <c r="AK49" s="498"/>
      <c r="AL49" s="504"/>
      <c r="AM49" s="504"/>
      <c r="AN49" s="504" t="s">
        <v>398</v>
      </c>
      <c r="AO49" s="504" t="s">
        <v>398</v>
      </c>
      <c r="AP49" s="504" t="s">
        <v>398</v>
      </c>
      <c r="AQ49" s="504" t="s">
        <v>398</v>
      </c>
      <c r="AR49" s="504" t="s">
        <v>398</v>
      </c>
      <c r="AS49" s="504"/>
      <c r="AT49" s="504"/>
      <c r="AU49" s="504"/>
      <c r="AV49" s="504"/>
      <c r="AW49" s="504"/>
      <c r="AX49" s="496" t="s">
        <v>2254</v>
      </c>
    </row>
    <row r="50" spans="1:50" x14ac:dyDescent="0.25">
      <c r="A50" s="526"/>
      <c r="B50" s="533"/>
      <c r="C50" s="526"/>
      <c r="D50" s="583"/>
      <c r="E50" s="584"/>
      <c r="F50" s="533"/>
      <c r="G50" s="585"/>
      <c r="H50" s="533"/>
      <c r="I50" s="533"/>
      <c r="J50" s="534"/>
      <c r="K50" s="535"/>
      <c r="L50" s="534"/>
      <c r="M50" s="586"/>
      <c r="N50" s="572"/>
      <c r="O50" s="571"/>
      <c r="P50" s="587"/>
      <c r="Q50" s="539"/>
      <c r="R50" s="539"/>
      <c r="S50" s="539"/>
      <c r="T50" s="539"/>
      <c r="U50" s="539"/>
      <c r="V50" s="539"/>
      <c r="W50" s="539"/>
      <c r="X50" s="539"/>
      <c r="Y50" s="539"/>
      <c r="Z50" s="572"/>
      <c r="AA50" s="539"/>
      <c r="AB50" s="572"/>
      <c r="AC50" s="539"/>
      <c r="AD50" s="539"/>
      <c r="AE50" s="539"/>
      <c r="AF50" s="539"/>
      <c r="AG50" s="539"/>
      <c r="AH50" s="539"/>
      <c r="AI50" s="539"/>
      <c r="AJ50" s="539"/>
      <c r="AK50" s="539"/>
      <c r="AL50" s="541"/>
      <c r="AM50" s="541"/>
      <c r="AN50" s="541"/>
      <c r="AO50" s="541"/>
      <c r="AP50" s="541"/>
      <c r="AQ50" s="541"/>
      <c r="AR50" s="541"/>
      <c r="AS50" s="541"/>
      <c r="AT50" s="541"/>
      <c r="AU50" s="541"/>
      <c r="AV50" s="541"/>
      <c r="AW50" s="541"/>
      <c r="AX50" s="539"/>
    </row>
    <row r="51" spans="1:50" ht="409.5" x14ac:dyDescent="0.25">
      <c r="A51" s="492" t="s">
        <v>362</v>
      </c>
      <c r="B51" s="124" t="s">
        <v>2147</v>
      </c>
      <c r="C51" s="493" t="s">
        <v>2148</v>
      </c>
      <c r="D51" s="124" t="s">
        <v>2255</v>
      </c>
      <c r="E51" s="23">
        <v>0</v>
      </c>
      <c r="F51" s="124" t="s">
        <v>2256</v>
      </c>
      <c r="G51" s="152" t="s">
        <v>2257</v>
      </c>
      <c r="H51" s="124" t="s">
        <v>2258</v>
      </c>
      <c r="I51" s="124" t="s">
        <v>2259</v>
      </c>
      <c r="J51" s="23">
        <v>0</v>
      </c>
      <c r="K51" s="23" t="s">
        <v>74</v>
      </c>
      <c r="L51" s="23">
        <v>10</v>
      </c>
      <c r="M51" s="23">
        <v>4</v>
      </c>
      <c r="N51" s="496" t="s">
        <v>2259</v>
      </c>
      <c r="O51" s="504">
        <v>1</v>
      </c>
      <c r="P51" s="21">
        <v>2000</v>
      </c>
      <c r="Q51" s="498"/>
      <c r="R51" s="498"/>
      <c r="S51" s="498"/>
      <c r="T51" s="504">
        <v>600</v>
      </c>
      <c r="U51" s="498"/>
      <c r="V51" s="498"/>
      <c r="W51" s="498"/>
      <c r="X51" s="498"/>
      <c r="Y51" s="498"/>
      <c r="Z51" s="498"/>
      <c r="AA51" s="498"/>
      <c r="AB51" s="504">
        <v>1400</v>
      </c>
      <c r="AC51" s="498"/>
      <c r="AD51" s="498"/>
      <c r="AE51" s="524" t="s">
        <v>2260</v>
      </c>
      <c r="AF51" s="504" t="s">
        <v>62</v>
      </c>
      <c r="AG51" s="496" t="s">
        <v>2261</v>
      </c>
      <c r="AH51" s="504" t="s">
        <v>1716</v>
      </c>
      <c r="AI51" s="504">
        <v>42000</v>
      </c>
      <c r="AJ51" s="505">
        <v>500000</v>
      </c>
      <c r="AK51" s="524" t="s">
        <v>2262</v>
      </c>
      <c r="AL51" s="504" t="s">
        <v>398</v>
      </c>
      <c r="AM51" s="504" t="s">
        <v>398</v>
      </c>
      <c r="AN51" s="504" t="s">
        <v>398</v>
      </c>
      <c r="AO51" s="504" t="s">
        <v>398</v>
      </c>
      <c r="AP51" s="504" t="s">
        <v>398</v>
      </c>
      <c r="AQ51" s="504" t="s">
        <v>398</v>
      </c>
      <c r="AR51" s="504" t="s">
        <v>398</v>
      </c>
      <c r="AS51" s="504" t="s">
        <v>398</v>
      </c>
      <c r="AT51" s="504" t="s">
        <v>398</v>
      </c>
      <c r="AU51" s="504" t="s">
        <v>398</v>
      </c>
      <c r="AV51" s="504" t="s">
        <v>398</v>
      </c>
      <c r="AW51" s="504" t="s">
        <v>398</v>
      </c>
      <c r="AX51" s="498"/>
    </row>
    <row r="52" spans="1:50" x14ac:dyDescent="0.25">
      <c r="A52" s="526"/>
      <c r="B52" s="533"/>
      <c r="C52" s="533"/>
      <c r="D52" s="533"/>
      <c r="E52" s="533"/>
      <c r="F52" s="533"/>
      <c r="G52" s="529"/>
      <c r="H52" s="533"/>
      <c r="I52" s="533"/>
      <c r="J52" s="534"/>
      <c r="K52" s="535"/>
      <c r="L52" s="534"/>
      <c r="M52" s="535"/>
      <c r="N52" s="539"/>
      <c r="O52" s="541"/>
      <c r="P52" s="535"/>
      <c r="Q52" s="539"/>
      <c r="R52" s="539"/>
      <c r="S52" s="539"/>
      <c r="T52" s="539"/>
      <c r="U52" s="539"/>
      <c r="V52" s="539"/>
      <c r="W52" s="539"/>
      <c r="X52" s="539"/>
      <c r="Y52" s="539"/>
      <c r="Z52" s="539"/>
      <c r="AA52" s="539"/>
      <c r="AB52" s="539"/>
      <c r="AC52" s="539"/>
      <c r="AD52" s="539"/>
      <c r="AE52" s="539"/>
      <c r="AF52" s="539"/>
      <c r="AG52" s="539"/>
      <c r="AH52" s="539"/>
      <c r="AI52" s="539"/>
      <c r="AJ52" s="539"/>
      <c r="AK52" s="539"/>
      <c r="AL52" s="541"/>
      <c r="AM52" s="541"/>
      <c r="AN52" s="541"/>
      <c r="AO52" s="541"/>
      <c r="AP52" s="541"/>
      <c r="AQ52" s="541"/>
      <c r="AR52" s="541"/>
      <c r="AS52" s="541"/>
      <c r="AT52" s="541"/>
      <c r="AU52" s="541"/>
      <c r="AV52" s="541"/>
      <c r="AW52" s="541"/>
      <c r="AX52" s="539"/>
    </row>
    <row r="53" spans="1:50" ht="240" x14ac:dyDescent="0.25">
      <c r="A53" s="492" t="s">
        <v>362</v>
      </c>
      <c r="B53" s="124" t="s">
        <v>2147</v>
      </c>
      <c r="C53" s="124"/>
      <c r="D53" s="124"/>
      <c r="E53" s="124"/>
      <c r="F53" s="124" t="s">
        <v>2256</v>
      </c>
      <c r="G53" s="124" t="s">
        <v>2257</v>
      </c>
      <c r="H53" s="124" t="s">
        <v>2263</v>
      </c>
      <c r="I53" s="124" t="s">
        <v>2264</v>
      </c>
      <c r="J53" s="23">
        <v>0</v>
      </c>
      <c r="K53" s="23" t="s">
        <v>74</v>
      </c>
      <c r="L53" s="23">
        <v>15</v>
      </c>
      <c r="M53" s="23">
        <v>6</v>
      </c>
      <c r="N53" s="496" t="s">
        <v>2264</v>
      </c>
      <c r="O53" s="504">
        <v>0</v>
      </c>
      <c r="P53" s="21">
        <v>1450000</v>
      </c>
      <c r="Q53" s="498"/>
      <c r="R53" s="498"/>
      <c r="S53" s="498"/>
      <c r="T53" s="504">
        <v>850</v>
      </c>
      <c r="U53" s="498"/>
      <c r="V53" s="498"/>
      <c r="W53" s="498"/>
      <c r="X53" s="498"/>
      <c r="Y53" s="498"/>
      <c r="Z53" s="498"/>
      <c r="AA53" s="498"/>
      <c r="AB53" s="505">
        <v>600</v>
      </c>
      <c r="AC53" s="498"/>
      <c r="AD53" s="498"/>
      <c r="AE53" s="513" t="s">
        <v>2265</v>
      </c>
      <c r="AF53" s="504" t="s">
        <v>62</v>
      </c>
      <c r="AG53" s="504" t="s">
        <v>2266</v>
      </c>
      <c r="AH53" s="498"/>
      <c r="AI53" s="498"/>
      <c r="AJ53" s="505">
        <v>800000</v>
      </c>
      <c r="AK53" s="503" t="s">
        <v>2267</v>
      </c>
      <c r="AL53" s="504" t="s">
        <v>398</v>
      </c>
      <c r="AM53" s="504" t="s">
        <v>398</v>
      </c>
      <c r="AN53" s="504" t="s">
        <v>398</v>
      </c>
      <c r="AO53" s="504" t="s">
        <v>398</v>
      </c>
      <c r="AP53" s="504" t="s">
        <v>398</v>
      </c>
      <c r="AQ53" s="504" t="s">
        <v>398</v>
      </c>
      <c r="AR53" s="504" t="s">
        <v>398</v>
      </c>
      <c r="AS53" s="504" t="s">
        <v>398</v>
      </c>
      <c r="AT53" s="504" t="s">
        <v>398</v>
      </c>
      <c r="AU53" s="504" t="s">
        <v>398</v>
      </c>
      <c r="AV53" s="504" t="s">
        <v>398</v>
      </c>
      <c r="AW53" s="504" t="s">
        <v>398</v>
      </c>
      <c r="AX53" s="496" t="s">
        <v>2268</v>
      </c>
    </row>
    <row r="54" spans="1:50" x14ac:dyDescent="0.25">
      <c r="A54" s="526"/>
      <c r="B54" s="533"/>
      <c r="C54" s="588"/>
      <c r="D54" s="588"/>
      <c r="E54" s="584"/>
      <c r="F54" s="533"/>
      <c r="G54" s="529"/>
      <c r="H54" s="533"/>
      <c r="I54" s="533"/>
      <c r="J54" s="534"/>
      <c r="K54" s="535"/>
      <c r="L54" s="534"/>
      <c r="M54" s="536"/>
      <c r="N54" s="537"/>
      <c r="O54" s="571"/>
      <c r="P54" s="536"/>
      <c r="Q54" s="539"/>
      <c r="R54" s="539"/>
      <c r="S54" s="539"/>
      <c r="T54" s="537"/>
      <c r="U54" s="539"/>
      <c r="V54" s="539"/>
      <c r="W54" s="539"/>
      <c r="X54" s="539"/>
      <c r="Y54" s="539"/>
      <c r="Z54" s="539"/>
      <c r="AA54" s="539"/>
      <c r="AB54" s="537"/>
      <c r="AC54" s="539"/>
      <c r="AD54" s="539"/>
      <c r="AE54" s="539"/>
      <c r="AF54" s="539"/>
      <c r="AG54" s="539"/>
      <c r="AH54" s="539"/>
      <c r="AI54" s="539"/>
      <c r="AJ54" s="539"/>
      <c r="AK54" s="539"/>
      <c r="AL54" s="541"/>
      <c r="AM54" s="541"/>
      <c r="AN54" s="541"/>
      <c r="AO54" s="541"/>
      <c r="AP54" s="541"/>
      <c r="AQ54" s="541"/>
      <c r="AR54" s="541"/>
      <c r="AS54" s="541"/>
      <c r="AT54" s="541"/>
      <c r="AU54" s="541"/>
      <c r="AV54" s="541"/>
      <c r="AW54" s="541"/>
      <c r="AX54" s="539"/>
    </row>
    <row r="55" spans="1:50" ht="270" x14ac:dyDescent="0.25">
      <c r="A55" s="492" t="s">
        <v>362</v>
      </c>
      <c r="B55" s="124" t="s">
        <v>2147</v>
      </c>
      <c r="C55" s="124" t="s">
        <v>2269</v>
      </c>
      <c r="D55" s="124" t="s">
        <v>2270</v>
      </c>
      <c r="E55" s="124" t="s">
        <v>2271</v>
      </c>
      <c r="F55" s="124" t="s">
        <v>2256</v>
      </c>
      <c r="G55" s="124" t="s">
        <v>2257</v>
      </c>
      <c r="H55" s="120" t="s">
        <v>2272</v>
      </c>
      <c r="I55" s="120" t="s">
        <v>2273</v>
      </c>
      <c r="J55" s="23">
        <v>0</v>
      </c>
      <c r="K55" s="23" t="s">
        <v>61</v>
      </c>
      <c r="L55" s="559">
        <v>1</v>
      </c>
      <c r="M55" s="334">
        <v>1</v>
      </c>
      <c r="N55" s="544" t="s">
        <v>2274</v>
      </c>
      <c r="O55" s="589">
        <v>0.37</v>
      </c>
      <c r="P55" s="354">
        <v>2800000</v>
      </c>
      <c r="Q55" s="497"/>
      <c r="R55" s="498"/>
      <c r="S55" s="499"/>
      <c r="T55" s="546">
        <v>300</v>
      </c>
      <c r="U55" s="497"/>
      <c r="V55" s="498"/>
      <c r="W55" s="498"/>
      <c r="X55" s="498"/>
      <c r="Y55" s="498"/>
      <c r="Z55" s="498"/>
      <c r="AA55" s="499"/>
      <c r="AB55" s="546">
        <v>2500</v>
      </c>
      <c r="AC55" s="497"/>
      <c r="AD55" s="498"/>
      <c r="AE55" s="524" t="s">
        <v>2275</v>
      </c>
      <c r="AF55" s="504" t="s">
        <v>62</v>
      </c>
      <c r="AG55" s="496" t="s">
        <v>2171</v>
      </c>
      <c r="AH55" s="496" t="s">
        <v>1724</v>
      </c>
      <c r="AI55" s="496">
        <v>450</v>
      </c>
      <c r="AJ55" s="562">
        <v>205181</v>
      </c>
      <c r="AK55" s="590" t="s">
        <v>2276</v>
      </c>
      <c r="AL55" s="504" t="s">
        <v>398</v>
      </c>
      <c r="AM55" s="504" t="s">
        <v>398</v>
      </c>
      <c r="AN55" s="504" t="s">
        <v>398</v>
      </c>
      <c r="AO55" s="504" t="s">
        <v>398</v>
      </c>
      <c r="AP55" s="504" t="s">
        <v>398</v>
      </c>
      <c r="AQ55" s="504" t="s">
        <v>398</v>
      </c>
      <c r="AR55" s="504" t="s">
        <v>398</v>
      </c>
      <c r="AS55" s="504" t="s">
        <v>398</v>
      </c>
      <c r="AT55" s="504" t="s">
        <v>398</v>
      </c>
      <c r="AU55" s="504" t="s">
        <v>398</v>
      </c>
      <c r="AV55" s="504" t="s">
        <v>398</v>
      </c>
      <c r="AW55" s="504" t="s">
        <v>398</v>
      </c>
      <c r="AX55" s="591" t="s">
        <v>2277</v>
      </c>
    </row>
    <row r="56" spans="1:50" ht="330" x14ac:dyDescent="0.25">
      <c r="A56" s="492" t="s">
        <v>362</v>
      </c>
      <c r="B56" s="124" t="s">
        <v>2147</v>
      </c>
      <c r="C56" s="124" t="s">
        <v>2269</v>
      </c>
      <c r="D56" s="124" t="s">
        <v>2278</v>
      </c>
      <c r="E56" s="124" t="s">
        <v>2271</v>
      </c>
      <c r="F56" s="124" t="s">
        <v>2256</v>
      </c>
      <c r="G56" s="152" t="s">
        <v>2257</v>
      </c>
      <c r="H56" s="592" t="s">
        <v>2272</v>
      </c>
      <c r="I56" s="592" t="s">
        <v>2273</v>
      </c>
      <c r="J56" s="134">
        <v>0</v>
      </c>
      <c r="K56" s="134" t="s">
        <v>61</v>
      </c>
      <c r="L56" s="593">
        <v>1</v>
      </c>
      <c r="M56" s="563"/>
      <c r="N56" s="548"/>
      <c r="O56" s="564"/>
      <c r="P56" s="579"/>
      <c r="Q56" s="594"/>
      <c r="R56" s="561"/>
      <c r="S56" s="595"/>
      <c r="T56" s="549"/>
      <c r="U56" s="594"/>
      <c r="V56" s="561"/>
      <c r="W56" s="561"/>
      <c r="X56" s="561"/>
      <c r="Y56" s="561"/>
      <c r="Z56" s="561"/>
      <c r="AA56" s="595"/>
      <c r="AB56" s="549"/>
      <c r="AC56" s="594"/>
      <c r="AD56" s="561"/>
      <c r="AE56" s="524" t="s">
        <v>2279</v>
      </c>
      <c r="AF56" s="504" t="s">
        <v>62</v>
      </c>
      <c r="AG56" s="504" t="s">
        <v>2280</v>
      </c>
      <c r="AH56" s="504" t="s">
        <v>1716</v>
      </c>
      <c r="AI56" s="504">
        <v>120</v>
      </c>
      <c r="AJ56" s="505">
        <v>60000</v>
      </c>
      <c r="AK56" s="498"/>
      <c r="AL56" s="504" t="s">
        <v>398</v>
      </c>
      <c r="AM56" s="504" t="s">
        <v>398</v>
      </c>
      <c r="AN56" s="504" t="s">
        <v>398</v>
      </c>
      <c r="AO56" s="504" t="s">
        <v>398</v>
      </c>
      <c r="AP56" s="504" t="s">
        <v>398</v>
      </c>
      <c r="AQ56" s="504" t="s">
        <v>398</v>
      </c>
      <c r="AR56" s="504" t="s">
        <v>398</v>
      </c>
      <c r="AS56" s="504" t="s">
        <v>398</v>
      </c>
      <c r="AT56" s="504" t="s">
        <v>398</v>
      </c>
      <c r="AU56" s="504" t="s">
        <v>398</v>
      </c>
      <c r="AV56" s="504" t="s">
        <v>398</v>
      </c>
      <c r="AW56" s="504" t="s">
        <v>398</v>
      </c>
      <c r="AX56" s="496" t="s">
        <v>2213</v>
      </c>
    </row>
    <row r="57" spans="1:50" x14ac:dyDescent="0.25">
      <c r="A57" s="526"/>
      <c r="B57" s="533"/>
      <c r="C57" s="533"/>
      <c r="D57" s="533"/>
      <c r="E57" s="533"/>
      <c r="F57" s="533"/>
      <c r="G57" s="529"/>
      <c r="H57" s="584"/>
      <c r="I57" s="584"/>
      <c r="J57" s="534"/>
      <c r="K57" s="535"/>
      <c r="L57" s="569"/>
      <c r="M57" s="596"/>
      <c r="N57" s="537"/>
      <c r="O57" s="597"/>
      <c r="P57" s="556"/>
      <c r="Q57" s="539"/>
      <c r="R57" s="539"/>
      <c r="S57" s="539"/>
      <c r="T57" s="539"/>
      <c r="U57" s="539"/>
      <c r="V57" s="539"/>
      <c r="W57" s="539"/>
      <c r="X57" s="539"/>
      <c r="Y57" s="539"/>
      <c r="Z57" s="539"/>
      <c r="AA57" s="539"/>
      <c r="AB57" s="539"/>
      <c r="AC57" s="539"/>
      <c r="AD57" s="539"/>
      <c r="AE57" s="539"/>
      <c r="AF57" s="539"/>
      <c r="AG57" s="539"/>
      <c r="AH57" s="539"/>
      <c r="AI57" s="539"/>
      <c r="AJ57" s="539"/>
      <c r="AK57" s="539"/>
      <c r="AL57" s="541"/>
      <c r="AM57" s="541"/>
      <c r="AN57" s="541"/>
      <c r="AO57" s="541"/>
      <c r="AP57" s="541"/>
      <c r="AQ57" s="541"/>
      <c r="AR57" s="541"/>
      <c r="AS57" s="541"/>
      <c r="AT57" s="541"/>
      <c r="AU57" s="541"/>
      <c r="AV57" s="541"/>
      <c r="AW57" s="541"/>
      <c r="AX57" s="539"/>
    </row>
    <row r="58" spans="1:50" ht="270" x14ac:dyDescent="0.25">
      <c r="A58" s="492" t="s">
        <v>362</v>
      </c>
      <c r="B58" s="124" t="s">
        <v>2147</v>
      </c>
      <c r="C58" s="124" t="s">
        <v>2269</v>
      </c>
      <c r="D58" s="124" t="s">
        <v>2278</v>
      </c>
      <c r="E58" s="124" t="s">
        <v>2281</v>
      </c>
      <c r="F58" s="124" t="s">
        <v>2256</v>
      </c>
      <c r="G58" s="152" t="s">
        <v>2257</v>
      </c>
      <c r="H58" s="120" t="s">
        <v>2282</v>
      </c>
      <c r="I58" s="124" t="s">
        <v>2283</v>
      </c>
      <c r="J58" s="23">
        <v>0</v>
      </c>
      <c r="K58" s="23" t="s">
        <v>74</v>
      </c>
      <c r="L58" s="542">
        <v>10</v>
      </c>
      <c r="M58" s="134">
        <v>5</v>
      </c>
      <c r="N58" s="544" t="s">
        <v>2274</v>
      </c>
      <c r="O58" s="546">
        <v>1</v>
      </c>
      <c r="P58" s="545">
        <v>1600</v>
      </c>
      <c r="Q58" s="497"/>
      <c r="R58" s="498"/>
      <c r="S58" s="499"/>
      <c r="T58" s="546">
        <v>100</v>
      </c>
      <c r="U58" s="497"/>
      <c r="V58" s="498"/>
      <c r="W58" s="498"/>
      <c r="X58" s="498"/>
      <c r="Y58" s="498"/>
      <c r="Z58" s="498"/>
      <c r="AA58" s="499"/>
      <c r="AB58" s="546">
        <v>1500</v>
      </c>
      <c r="AC58" s="497"/>
      <c r="AD58" s="498"/>
      <c r="AE58" s="503" t="s">
        <v>2284</v>
      </c>
      <c r="AF58" s="504" t="s">
        <v>62</v>
      </c>
      <c r="AG58" s="504" t="s">
        <v>2285</v>
      </c>
      <c r="AH58" s="504" t="s">
        <v>1724</v>
      </c>
      <c r="AI58" s="504">
        <v>936</v>
      </c>
      <c r="AJ58" s="505">
        <v>250000</v>
      </c>
      <c r="AK58" s="503" t="s">
        <v>2286</v>
      </c>
      <c r="AL58" s="504" t="s">
        <v>398</v>
      </c>
      <c r="AM58" s="504" t="s">
        <v>398</v>
      </c>
      <c r="AN58" s="504" t="s">
        <v>398</v>
      </c>
      <c r="AO58" s="504" t="s">
        <v>398</v>
      </c>
      <c r="AP58" s="504" t="s">
        <v>398</v>
      </c>
      <c r="AQ58" s="504" t="s">
        <v>398</v>
      </c>
      <c r="AR58" s="504" t="s">
        <v>398</v>
      </c>
      <c r="AS58" s="504" t="s">
        <v>398</v>
      </c>
      <c r="AT58" s="504" t="s">
        <v>398</v>
      </c>
      <c r="AU58" s="504" t="s">
        <v>398</v>
      </c>
      <c r="AV58" s="504" t="s">
        <v>398</v>
      </c>
      <c r="AW58" s="504" t="s">
        <v>398</v>
      </c>
      <c r="AX58" s="496" t="s">
        <v>2213</v>
      </c>
    </row>
    <row r="59" spans="1:50" ht="270" x14ac:dyDescent="0.25">
      <c r="A59" s="492" t="s">
        <v>362</v>
      </c>
      <c r="B59" s="124" t="s">
        <v>2147</v>
      </c>
      <c r="C59" s="124" t="s">
        <v>2269</v>
      </c>
      <c r="D59" s="124" t="s">
        <v>2287</v>
      </c>
      <c r="E59" s="124" t="s">
        <v>2281</v>
      </c>
      <c r="F59" s="124" t="s">
        <v>2256</v>
      </c>
      <c r="G59" s="152" t="s">
        <v>2257</v>
      </c>
      <c r="H59" s="120" t="s">
        <v>2282</v>
      </c>
      <c r="I59" s="124" t="s">
        <v>2283</v>
      </c>
      <c r="J59" s="23">
        <v>0</v>
      </c>
      <c r="K59" s="23" t="s">
        <v>74</v>
      </c>
      <c r="L59" s="542">
        <v>10</v>
      </c>
      <c r="M59" s="575"/>
      <c r="N59" s="548"/>
      <c r="O59" s="549"/>
      <c r="P59" s="565"/>
      <c r="Q59" s="497"/>
      <c r="R59" s="498"/>
      <c r="S59" s="499"/>
      <c r="T59" s="549"/>
      <c r="U59" s="497"/>
      <c r="V59" s="498"/>
      <c r="W59" s="498"/>
      <c r="X59" s="498"/>
      <c r="Y59" s="498"/>
      <c r="Z59" s="498"/>
      <c r="AA59" s="499"/>
      <c r="AB59" s="549"/>
      <c r="AC59" s="497"/>
      <c r="AD59" s="498"/>
      <c r="AE59" s="503" t="s">
        <v>2288</v>
      </c>
      <c r="AF59" s="504" t="s">
        <v>62</v>
      </c>
      <c r="AG59" s="504" t="s">
        <v>1918</v>
      </c>
      <c r="AH59" s="504" t="s">
        <v>1727</v>
      </c>
      <c r="AI59" s="505">
        <v>420000</v>
      </c>
      <c r="AJ59" s="505">
        <v>200000</v>
      </c>
      <c r="AK59" s="503"/>
      <c r="AL59" s="504" t="s">
        <v>398</v>
      </c>
      <c r="AM59" s="504" t="s">
        <v>398</v>
      </c>
      <c r="AN59" s="504" t="s">
        <v>398</v>
      </c>
      <c r="AO59" s="504" t="s">
        <v>398</v>
      </c>
      <c r="AP59" s="504" t="s">
        <v>398</v>
      </c>
      <c r="AQ59" s="504" t="s">
        <v>398</v>
      </c>
      <c r="AR59" s="504" t="s">
        <v>398</v>
      </c>
      <c r="AS59" s="504" t="s">
        <v>398</v>
      </c>
      <c r="AT59" s="504" t="s">
        <v>398</v>
      </c>
      <c r="AU59" s="504" t="s">
        <v>398</v>
      </c>
      <c r="AV59" s="504" t="s">
        <v>398</v>
      </c>
      <c r="AW59" s="504" t="s">
        <v>398</v>
      </c>
      <c r="AX59" s="496" t="s">
        <v>2213</v>
      </c>
    </row>
    <row r="60" spans="1:50" ht="270" x14ac:dyDescent="0.25">
      <c r="A60" s="492" t="s">
        <v>362</v>
      </c>
      <c r="B60" s="124" t="s">
        <v>2147</v>
      </c>
      <c r="C60" s="124" t="s">
        <v>2269</v>
      </c>
      <c r="D60" s="124" t="s">
        <v>2289</v>
      </c>
      <c r="E60" s="124" t="s">
        <v>2281</v>
      </c>
      <c r="F60" s="124" t="s">
        <v>2256</v>
      </c>
      <c r="G60" s="152" t="s">
        <v>2257</v>
      </c>
      <c r="H60" s="120" t="s">
        <v>2282</v>
      </c>
      <c r="I60" s="124" t="s">
        <v>2283</v>
      </c>
      <c r="J60" s="23">
        <v>0</v>
      </c>
      <c r="K60" s="23" t="s">
        <v>74</v>
      </c>
      <c r="L60" s="542">
        <v>10</v>
      </c>
      <c r="M60" s="575"/>
      <c r="N60" s="548"/>
      <c r="O60" s="549"/>
      <c r="P60" s="565"/>
      <c r="Q60" s="497"/>
      <c r="R60" s="498"/>
      <c r="S60" s="499"/>
      <c r="T60" s="549"/>
      <c r="U60" s="497"/>
      <c r="V60" s="498"/>
      <c r="W60" s="498"/>
      <c r="X60" s="498"/>
      <c r="Y60" s="498"/>
      <c r="Z60" s="498"/>
      <c r="AA60" s="499"/>
      <c r="AB60" s="549"/>
      <c r="AC60" s="497"/>
      <c r="AD60" s="498"/>
      <c r="AE60" s="503" t="s">
        <v>2290</v>
      </c>
      <c r="AF60" s="504" t="s">
        <v>62</v>
      </c>
      <c r="AG60" s="504" t="s">
        <v>2291</v>
      </c>
      <c r="AH60" s="504" t="s">
        <v>1712</v>
      </c>
      <c r="AI60" s="504">
        <v>4972</v>
      </c>
      <c r="AJ60" s="505">
        <v>154000</v>
      </c>
      <c r="AK60" s="503" t="s">
        <v>2292</v>
      </c>
      <c r="AL60" s="504" t="s">
        <v>398</v>
      </c>
      <c r="AM60" s="504" t="s">
        <v>398</v>
      </c>
      <c r="AN60" s="504" t="s">
        <v>398</v>
      </c>
      <c r="AO60" s="504" t="s">
        <v>398</v>
      </c>
      <c r="AP60" s="504" t="s">
        <v>398</v>
      </c>
      <c r="AQ60" s="504" t="s">
        <v>398</v>
      </c>
      <c r="AR60" s="504" t="s">
        <v>398</v>
      </c>
      <c r="AS60" s="504" t="s">
        <v>398</v>
      </c>
      <c r="AT60" s="504" t="s">
        <v>398</v>
      </c>
      <c r="AU60" s="504" t="s">
        <v>398</v>
      </c>
      <c r="AV60" s="504" t="s">
        <v>398</v>
      </c>
      <c r="AW60" s="504" t="s">
        <v>398</v>
      </c>
      <c r="AX60" s="496" t="s">
        <v>2213</v>
      </c>
    </row>
    <row r="61" spans="1:50" ht="270" x14ac:dyDescent="0.25">
      <c r="A61" s="492" t="s">
        <v>362</v>
      </c>
      <c r="B61" s="124" t="s">
        <v>2147</v>
      </c>
      <c r="C61" s="124" t="s">
        <v>2269</v>
      </c>
      <c r="D61" s="124" t="s">
        <v>2293</v>
      </c>
      <c r="E61" s="124" t="s">
        <v>2281</v>
      </c>
      <c r="F61" s="124" t="s">
        <v>2256</v>
      </c>
      <c r="G61" s="152" t="s">
        <v>2257</v>
      </c>
      <c r="H61" s="120" t="s">
        <v>2282</v>
      </c>
      <c r="I61" s="124" t="s">
        <v>2283</v>
      </c>
      <c r="J61" s="23">
        <v>0</v>
      </c>
      <c r="K61" s="23" t="s">
        <v>74</v>
      </c>
      <c r="L61" s="542">
        <v>10</v>
      </c>
      <c r="M61" s="575"/>
      <c r="N61" s="548"/>
      <c r="O61" s="549"/>
      <c r="P61" s="565"/>
      <c r="Q61" s="497"/>
      <c r="R61" s="498"/>
      <c r="S61" s="499"/>
      <c r="T61" s="549"/>
      <c r="U61" s="497"/>
      <c r="V61" s="498"/>
      <c r="W61" s="498"/>
      <c r="X61" s="498"/>
      <c r="Y61" s="498"/>
      <c r="Z61" s="498"/>
      <c r="AA61" s="499"/>
      <c r="AB61" s="549"/>
      <c r="AC61" s="497"/>
      <c r="AD61" s="498"/>
      <c r="AE61" s="503" t="s">
        <v>2294</v>
      </c>
      <c r="AF61" s="504" t="s">
        <v>62</v>
      </c>
      <c r="AG61" s="504" t="s">
        <v>2295</v>
      </c>
      <c r="AH61" s="504" t="s">
        <v>1724</v>
      </c>
      <c r="AI61" s="504">
        <v>10750</v>
      </c>
      <c r="AJ61" s="505">
        <v>400000</v>
      </c>
      <c r="AK61" s="503"/>
      <c r="AL61" s="504" t="s">
        <v>398</v>
      </c>
      <c r="AM61" s="504" t="s">
        <v>398</v>
      </c>
      <c r="AN61" s="504" t="s">
        <v>398</v>
      </c>
      <c r="AO61" s="504" t="s">
        <v>398</v>
      </c>
      <c r="AP61" s="504" t="s">
        <v>398</v>
      </c>
      <c r="AQ61" s="504" t="s">
        <v>398</v>
      </c>
      <c r="AR61" s="504" t="s">
        <v>398</v>
      </c>
      <c r="AS61" s="504" t="s">
        <v>398</v>
      </c>
      <c r="AT61" s="504" t="s">
        <v>398</v>
      </c>
      <c r="AU61" s="504" t="s">
        <v>398</v>
      </c>
      <c r="AV61" s="504" t="s">
        <v>398</v>
      </c>
      <c r="AW61" s="504" t="s">
        <v>398</v>
      </c>
      <c r="AX61" s="496" t="s">
        <v>2213</v>
      </c>
    </row>
    <row r="62" spans="1:50" ht="270" x14ac:dyDescent="0.25">
      <c r="A62" s="492" t="s">
        <v>362</v>
      </c>
      <c r="B62" s="124" t="s">
        <v>2147</v>
      </c>
      <c r="C62" s="124" t="s">
        <v>2269</v>
      </c>
      <c r="D62" s="124" t="s">
        <v>2296</v>
      </c>
      <c r="E62" s="124" t="s">
        <v>2281</v>
      </c>
      <c r="F62" s="124" t="s">
        <v>2256</v>
      </c>
      <c r="G62" s="152" t="s">
        <v>2257</v>
      </c>
      <c r="H62" s="120" t="s">
        <v>2282</v>
      </c>
      <c r="I62" s="124" t="s">
        <v>2283</v>
      </c>
      <c r="J62" s="23">
        <v>0</v>
      </c>
      <c r="K62" s="23" t="s">
        <v>74</v>
      </c>
      <c r="L62" s="542">
        <v>10</v>
      </c>
      <c r="M62" s="575"/>
      <c r="N62" s="548"/>
      <c r="O62" s="549"/>
      <c r="P62" s="565"/>
      <c r="Q62" s="497"/>
      <c r="R62" s="498"/>
      <c r="S62" s="499"/>
      <c r="T62" s="549"/>
      <c r="U62" s="497"/>
      <c r="V62" s="498"/>
      <c r="W62" s="498"/>
      <c r="X62" s="498"/>
      <c r="Y62" s="498"/>
      <c r="Z62" s="498"/>
      <c r="AA62" s="499"/>
      <c r="AB62" s="549"/>
      <c r="AC62" s="497"/>
      <c r="AD62" s="498"/>
      <c r="AE62" s="503" t="s">
        <v>2297</v>
      </c>
      <c r="AF62" s="504" t="s">
        <v>62</v>
      </c>
      <c r="AG62" s="504" t="s">
        <v>2174</v>
      </c>
      <c r="AH62" s="504" t="s">
        <v>2174</v>
      </c>
      <c r="AI62" s="504">
        <v>1350</v>
      </c>
      <c r="AJ62" s="505">
        <v>60000</v>
      </c>
      <c r="AK62" s="503"/>
      <c r="AL62" s="504" t="s">
        <v>398</v>
      </c>
      <c r="AM62" s="504" t="s">
        <v>398</v>
      </c>
      <c r="AN62" s="504" t="s">
        <v>398</v>
      </c>
      <c r="AO62" s="504" t="s">
        <v>398</v>
      </c>
      <c r="AP62" s="504" t="s">
        <v>398</v>
      </c>
      <c r="AQ62" s="504" t="s">
        <v>398</v>
      </c>
      <c r="AR62" s="504" t="s">
        <v>398</v>
      </c>
      <c r="AS62" s="504" t="s">
        <v>398</v>
      </c>
      <c r="AT62" s="504" t="s">
        <v>398</v>
      </c>
      <c r="AU62" s="504" t="s">
        <v>398</v>
      </c>
      <c r="AV62" s="504" t="s">
        <v>398</v>
      </c>
      <c r="AW62" s="504" t="s">
        <v>398</v>
      </c>
      <c r="AX62" s="496" t="s">
        <v>2213</v>
      </c>
    </row>
    <row r="63" spans="1:50" ht="409.5" x14ac:dyDescent="0.25">
      <c r="A63" s="492" t="s">
        <v>362</v>
      </c>
      <c r="B63" s="124" t="s">
        <v>2147</v>
      </c>
      <c r="C63" s="124" t="s">
        <v>2269</v>
      </c>
      <c r="D63" s="124" t="s">
        <v>2298</v>
      </c>
      <c r="E63" s="124" t="s">
        <v>2281</v>
      </c>
      <c r="F63" s="124" t="s">
        <v>2256</v>
      </c>
      <c r="G63" s="152" t="s">
        <v>2257</v>
      </c>
      <c r="H63" s="120" t="s">
        <v>2282</v>
      </c>
      <c r="I63" s="124" t="s">
        <v>2283</v>
      </c>
      <c r="J63" s="23">
        <v>0</v>
      </c>
      <c r="K63" s="23" t="s">
        <v>74</v>
      </c>
      <c r="L63" s="542">
        <v>10</v>
      </c>
      <c r="M63" s="575"/>
      <c r="N63" s="548"/>
      <c r="O63" s="549"/>
      <c r="P63" s="565"/>
      <c r="Q63" s="497"/>
      <c r="R63" s="498"/>
      <c r="S63" s="499"/>
      <c r="T63" s="549"/>
      <c r="U63" s="497"/>
      <c r="V63" s="498"/>
      <c r="W63" s="498"/>
      <c r="X63" s="498"/>
      <c r="Y63" s="498"/>
      <c r="Z63" s="498"/>
      <c r="AA63" s="499"/>
      <c r="AB63" s="549"/>
      <c r="AC63" s="497"/>
      <c r="AD63" s="498"/>
      <c r="AE63" s="503" t="s">
        <v>2299</v>
      </c>
      <c r="AF63" s="504" t="s">
        <v>62</v>
      </c>
      <c r="AG63" s="504" t="s">
        <v>2300</v>
      </c>
      <c r="AH63" s="504" t="s">
        <v>1727</v>
      </c>
      <c r="AI63" s="504">
        <v>3400</v>
      </c>
      <c r="AJ63" s="505">
        <v>250000</v>
      </c>
      <c r="AK63" s="503"/>
      <c r="AL63" s="504" t="s">
        <v>398</v>
      </c>
      <c r="AM63" s="504" t="s">
        <v>398</v>
      </c>
      <c r="AN63" s="504" t="s">
        <v>398</v>
      </c>
      <c r="AO63" s="504" t="s">
        <v>398</v>
      </c>
      <c r="AP63" s="504" t="s">
        <v>398</v>
      </c>
      <c r="AQ63" s="504" t="s">
        <v>398</v>
      </c>
      <c r="AR63" s="504" t="s">
        <v>398</v>
      </c>
      <c r="AS63" s="504" t="s">
        <v>398</v>
      </c>
      <c r="AT63" s="504" t="s">
        <v>398</v>
      </c>
      <c r="AU63" s="504" t="s">
        <v>398</v>
      </c>
      <c r="AV63" s="504" t="s">
        <v>398</v>
      </c>
      <c r="AW63" s="504" t="s">
        <v>398</v>
      </c>
      <c r="AX63" s="496" t="s">
        <v>2213</v>
      </c>
    </row>
    <row r="64" spans="1:50" ht="270" x14ac:dyDescent="0.25">
      <c r="A64" s="492" t="s">
        <v>362</v>
      </c>
      <c r="B64" s="124" t="s">
        <v>2147</v>
      </c>
      <c r="C64" s="124" t="s">
        <v>2269</v>
      </c>
      <c r="D64" s="124" t="s">
        <v>2301</v>
      </c>
      <c r="E64" s="124" t="s">
        <v>2281</v>
      </c>
      <c r="F64" s="124" t="s">
        <v>2256</v>
      </c>
      <c r="G64" s="152" t="s">
        <v>2257</v>
      </c>
      <c r="H64" s="120" t="s">
        <v>2282</v>
      </c>
      <c r="I64" s="124" t="s">
        <v>2283</v>
      </c>
      <c r="J64" s="23">
        <v>0</v>
      </c>
      <c r="K64" s="23" t="s">
        <v>74</v>
      </c>
      <c r="L64" s="542">
        <v>10</v>
      </c>
      <c r="M64" s="575"/>
      <c r="N64" s="548"/>
      <c r="O64" s="549"/>
      <c r="P64" s="565"/>
      <c r="Q64" s="497"/>
      <c r="R64" s="498"/>
      <c r="S64" s="499"/>
      <c r="T64" s="549"/>
      <c r="U64" s="497"/>
      <c r="V64" s="498"/>
      <c r="W64" s="498"/>
      <c r="X64" s="498"/>
      <c r="Y64" s="498"/>
      <c r="Z64" s="498"/>
      <c r="AA64" s="499"/>
      <c r="AB64" s="549"/>
      <c r="AC64" s="497"/>
      <c r="AD64" s="498"/>
      <c r="AE64" s="503" t="s">
        <v>2302</v>
      </c>
      <c r="AF64" s="504" t="s">
        <v>62</v>
      </c>
      <c r="AG64" s="504" t="s">
        <v>2303</v>
      </c>
      <c r="AH64" s="504" t="s">
        <v>2201</v>
      </c>
      <c r="AI64" s="504">
        <v>2297</v>
      </c>
      <c r="AJ64" s="505">
        <v>160000</v>
      </c>
      <c r="AK64" s="503"/>
      <c r="AL64" s="504" t="s">
        <v>398</v>
      </c>
      <c r="AM64" s="504" t="s">
        <v>398</v>
      </c>
      <c r="AN64" s="504" t="s">
        <v>398</v>
      </c>
      <c r="AO64" s="504" t="s">
        <v>398</v>
      </c>
      <c r="AP64" s="504" t="s">
        <v>398</v>
      </c>
      <c r="AQ64" s="504" t="s">
        <v>398</v>
      </c>
      <c r="AR64" s="504" t="s">
        <v>398</v>
      </c>
      <c r="AS64" s="504" t="s">
        <v>398</v>
      </c>
      <c r="AT64" s="504" t="s">
        <v>398</v>
      </c>
      <c r="AU64" s="504" t="s">
        <v>398</v>
      </c>
      <c r="AV64" s="504" t="s">
        <v>398</v>
      </c>
      <c r="AW64" s="504" t="s">
        <v>398</v>
      </c>
      <c r="AX64" s="496" t="s">
        <v>2213</v>
      </c>
    </row>
    <row r="65" spans="1:50" ht="270" x14ac:dyDescent="0.25">
      <c r="A65" s="492" t="s">
        <v>362</v>
      </c>
      <c r="B65" s="124" t="s">
        <v>2147</v>
      </c>
      <c r="C65" s="124" t="s">
        <v>2269</v>
      </c>
      <c r="D65" s="124" t="s">
        <v>2304</v>
      </c>
      <c r="E65" s="124" t="s">
        <v>2281</v>
      </c>
      <c r="F65" s="124" t="s">
        <v>2256</v>
      </c>
      <c r="G65" s="152" t="s">
        <v>2257</v>
      </c>
      <c r="H65" s="120" t="s">
        <v>2282</v>
      </c>
      <c r="I65" s="124" t="s">
        <v>2283</v>
      </c>
      <c r="J65" s="23">
        <v>0</v>
      </c>
      <c r="K65" s="23" t="s">
        <v>74</v>
      </c>
      <c r="L65" s="542">
        <v>10</v>
      </c>
      <c r="M65" s="575"/>
      <c r="N65" s="548"/>
      <c r="O65" s="549"/>
      <c r="P65" s="565"/>
      <c r="Q65" s="497"/>
      <c r="R65" s="498"/>
      <c r="S65" s="499"/>
      <c r="T65" s="549"/>
      <c r="U65" s="497"/>
      <c r="V65" s="498"/>
      <c r="W65" s="498"/>
      <c r="X65" s="498"/>
      <c r="Y65" s="498"/>
      <c r="Z65" s="498"/>
      <c r="AA65" s="499"/>
      <c r="AB65" s="549"/>
      <c r="AC65" s="497"/>
      <c r="AD65" s="498"/>
      <c r="AE65" s="503" t="s">
        <v>2305</v>
      </c>
      <c r="AF65" s="504" t="s">
        <v>62</v>
      </c>
      <c r="AG65" s="504" t="s">
        <v>2095</v>
      </c>
      <c r="AH65" s="504" t="s">
        <v>2201</v>
      </c>
      <c r="AI65" s="504">
        <v>2713</v>
      </c>
      <c r="AJ65" s="505">
        <v>60000</v>
      </c>
      <c r="AK65" s="503"/>
      <c r="AL65" s="504" t="s">
        <v>398</v>
      </c>
      <c r="AM65" s="504" t="s">
        <v>398</v>
      </c>
      <c r="AN65" s="504" t="s">
        <v>398</v>
      </c>
      <c r="AO65" s="504" t="s">
        <v>398</v>
      </c>
      <c r="AP65" s="504" t="s">
        <v>398</v>
      </c>
      <c r="AQ65" s="504" t="s">
        <v>398</v>
      </c>
      <c r="AR65" s="504" t="s">
        <v>398</v>
      </c>
      <c r="AS65" s="504" t="s">
        <v>398</v>
      </c>
      <c r="AT65" s="504" t="s">
        <v>398</v>
      </c>
      <c r="AU65" s="504" t="s">
        <v>398</v>
      </c>
      <c r="AV65" s="504" t="s">
        <v>398</v>
      </c>
      <c r="AW65" s="504" t="s">
        <v>398</v>
      </c>
      <c r="AX65" s="496" t="s">
        <v>2213</v>
      </c>
    </row>
    <row r="66" spans="1:50" ht="405" x14ac:dyDescent="0.25">
      <c r="A66" s="492" t="s">
        <v>362</v>
      </c>
      <c r="B66" s="124" t="s">
        <v>2147</v>
      </c>
      <c r="C66" s="124" t="s">
        <v>2269</v>
      </c>
      <c r="D66" s="124" t="s">
        <v>2306</v>
      </c>
      <c r="E66" s="124" t="s">
        <v>2281</v>
      </c>
      <c r="F66" s="124" t="s">
        <v>2256</v>
      </c>
      <c r="G66" s="152" t="s">
        <v>2257</v>
      </c>
      <c r="H66" s="120" t="s">
        <v>2282</v>
      </c>
      <c r="I66" s="124" t="s">
        <v>2283</v>
      </c>
      <c r="J66" s="23">
        <v>0</v>
      </c>
      <c r="K66" s="23" t="s">
        <v>74</v>
      </c>
      <c r="L66" s="542">
        <v>10</v>
      </c>
      <c r="M66" s="145"/>
      <c r="N66" s="552"/>
      <c r="O66" s="552"/>
      <c r="P66" s="598"/>
      <c r="Q66" s="497"/>
      <c r="R66" s="498"/>
      <c r="S66" s="499"/>
      <c r="T66" s="553"/>
      <c r="U66" s="497"/>
      <c r="V66" s="498"/>
      <c r="W66" s="498"/>
      <c r="X66" s="498"/>
      <c r="Y66" s="498"/>
      <c r="Z66" s="498"/>
      <c r="AA66" s="499"/>
      <c r="AB66" s="553"/>
      <c r="AC66" s="497"/>
      <c r="AD66" s="498"/>
      <c r="AE66" s="503" t="s">
        <v>2307</v>
      </c>
      <c r="AF66" s="504" t="s">
        <v>62</v>
      </c>
      <c r="AG66" s="504" t="s">
        <v>2266</v>
      </c>
      <c r="AH66" s="504"/>
      <c r="AI66" s="504"/>
      <c r="AJ66" s="505">
        <v>350000</v>
      </c>
      <c r="AK66" s="503"/>
      <c r="AL66" s="504" t="s">
        <v>398</v>
      </c>
      <c r="AM66" s="504" t="s">
        <v>398</v>
      </c>
      <c r="AN66" s="504" t="s">
        <v>398</v>
      </c>
      <c r="AO66" s="504" t="s">
        <v>398</v>
      </c>
      <c r="AP66" s="504" t="s">
        <v>398</v>
      </c>
      <c r="AQ66" s="504" t="s">
        <v>398</v>
      </c>
      <c r="AR66" s="504" t="s">
        <v>398</v>
      </c>
      <c r="AS66" s="504" t="s">
        <v>398</v>
      </c>
      <c r="AT66" s="504" t="s">
        <v>398</v>
      </c>
      <c r="AU66" s="504" t="s">
        <v>398</v>
      </c>
      <c r="AV66" s="504" t="s">
        <v>398</v>
      </c>
      <c r="AW66" s="504" t="s">
        <v>398</v>
      </c>
      <c r="AX66" s="496" t="s">
        <v>2213</v>
      </c>
    </row>
    <row r="67" spans="1:50" x14ac:dyDescent="0.25">
      <c r="A67" s="526"/>
      <c r="B67" s="533"/>
      <c r="C67" s="584"/>
      <c r="D67" s="584"/>
      <c r="E67" s="584"/>
      <c r="F67" s="533"/>
      <c r="G67" s="529"/>
      <c r="H67" s="584"/>
      <c r="I67" s="533"/>
      <c r="J67" s="534"/>
      <c r="K67" s="535"/>
      <c r="L67" s="534"/>
      <c r="M67" s="586"/>
      <c r="N67" s="572"/>
      <c r="O67" s="571"/>
      <c r="P67" s="538"/>
      <c r="Q67" s="539"/>
      <c r="R67" s="539"/>
      <c r="S67" s="539"/>
      <c r="T67" s="540"/>
      <c r="U67" s="539"/>
      <c r="V67" s="539"/>
      <c r="W67" s="539"/>
      <c r="X67" s="539"/>
      <c r="Y67" s="539"/>
      <c r="Z67" s="539"/>
      <c r="AA67" s="539"/>
      <c r="AB67" s="572"/>
      <c r="AC67" s="539"/>
      <c r="AD67" s="539"/>
      <c r="AE67" s="539"/>
      <c r="AF67" s="539"/>
      <c r="AG67" s="539"/>
      <c r="AH67" s="539"/>
      <c r="AI67" s="539"/>
      <c r="AJ67" s="539"/>
      <c r="AK67" s="539"/>
      <c r="AL67" s="541"/>
      <c r="AM67" s="541"/>
      <c r="AN67" s="541"/>
      <c r="AO67" s="541"/>
      <c r="AP67" s="541"/>
      <c r="AQ67" s="541"/>
      <c r="AR67" s="541"/>
      <c r="AS67" s="541"/>
      <c r="AT67" s="541"/>
      <c r="AU67" s="541"/>
      <c r="AV67" s="541"/>
      <c r="AW67" s="541"/>
      <c r="AX67" s="539"/>
    </row>
    <row r="68" spans="1:50" ht="409.5" x14ac:dyDescent="0.25">
      <c r="A68" s="492" t="s">
        <v>362</v>
      </c>
      <c r="B68" s="124" t="s">
        <v>2147</v>
      </c>
      <c r="C68" s="124" t="s">
        <v>2308</v>
      </c>
      <c r="D68" s="124" t="s">
        <v>2309</v>
      </c>
      <c r="E68" s="120">
        <v>18</v>
      </c>
      <c r="F68" s="124" t="s">
        <v>2256</v>
      </c>
      <c r="G68" s="152" t="s">
        <v>2257</v>
      </c>
      <c r="H68" s="124" t="s">
        <v>2310</v>
      </c>
      <c r="I68" s="492" t="s">
        <v>2311</v>
      </c>
      <c r="J68" s="23">
        <v>18</v>
      </c>
      <c r="K68" s="23" t="s">
        <v>74</v>
      </c>
      <c r="L68" s="23">
        <v>21</v>
      </c>
      <c r="M68" s="23">
        <v>5</v>
      </c>
      <c r="N68" s="599" t="s">
        <v>2311</v>
      </c>
      <c r="O68" s="600">
        <v>3.5</v>
      </c>
      <c r="P68" s="136">
        <v>1000000</v>
      </c>
      <c r="Q68" s="497"/>
      <c r="R68" s="498"/>
      <c r="S68" s="499"/>
      <c r="T68" s="546">
        <v>1000</v>
      </c>
      <c r="U68" s="497"/>
      <c r="V68" s="498"/>
      <c r="W68" s="498"/>
      <c r="X68" s="498"/>
      <c r="Y68" s="498"/>
      <c r="Z68" s="498"/>
      <c r="AA68" s="498"/>
      <c r="AB68" s="498"/>
      <c r="AC68" s="498"/>
      <c r="AD68" s="498"/>
      <c r="AE68" s="524" t="s">
        <v>2312</v>
      </c>
      <c r="AF68" s="504" t="s">
        <v>62</v>
      </c>
      <c r="AG68" s="504" t="s">
        <v>2313</v>
      </c>
      <c r="AH68" s="504" t="s">
        <v>1716</v>
      </c>
      <c r="AI68" s="504">
        <v>3291</v>
      </c>
      <c r="AJ68" s="505">
        <v>337596</v>
      </c>
      <c r="AK68" s="506" t="s">
        <v>2314</v>
      </c>
      <c r="AL68" s="544" t="s">
        <v>398</v>
      </c>
      <c r="AM68" s="544" t="s">
        <v>398</v>
      </c>
      <c r="AN68" s="544" t="s">
        <v>398</v>
      </c>
      <c r="AO68" s="544" t="s">
        <v>398</v>
      </c>
      <c r="AP68" s="544" t="s">
        <v>398</v>
      </c>
      <c r="AQ68" s="544" t="s">
        <v>398</v>
      </c>
      <c r="AR68" s="544" t="s">
        <v>398</v>
      </c>
      <c r="AS68" s="544" t="s">
        <v>398</v>
      </c>
      <c r="AT68" s="544" t="s">
        <v>398</v>
      </c>
      <c r="AU68" s="544" t="s">
        <v>398</v>
      </c>
      <c r="AV68" s="544" t="s">
        <v>398</v>
      </c>
      <c r="AW68" s="544" t="s">
        <v>398</v>
      </c>
      <c r="AX68" s="576" t="s">
        <v>2315</v>
      </c>
    </row>
    <row r="69" spans="1:50" ht="409.5" x14ac:dyDescent="0.25">
      <c r="A69" s="492" t="s">
        <v>362</v>
      </c>
      <c r="B69" s="124" t="s">
        <v>2147</v>
      </c>
      <c r="C69" s="124" t="s">
        <v>2308</v>
      </c>
      <c r="D69" s="124" t="s">
        <v>2309</v>
      </c>
      <c r="E69" s="120">
        <v>18</v>
      </c>
      <c r="F69" s="124" t="s">
        <v>2256</v>
      </c>
      <c r="G69" s="152" t="s">
        <v>2257</v>
      </c>
      <c r="H69" s="124" t="s">
        <v>2310</v>
      </c>
      <c r="I69" s="492" t="s">
        <v>2311</v>
      </c>
      <c r="J69" s="23">
        <v>18</v>
      </c>
      <c r="K69" s="23" t="s">
        <v>74</v>
      </c>
      <c r="L69" s="23">
        <v>21</v>
      </c>
      <c r="M69" s="23"/>
      <c r="N69" s="599"/>
      <c r="O69" s="508"/>
      <c r="P69" s="601"/>
      <c r="Q69" s="497"/>
      <c r="R69" s="498"/>
      <c r="S69" s="499"/>
      <c r="T69" s="549"/>
      <c r="U69" s="497"/>
      <c r="V69" s="498"/>
      <c r="W69" s="498"/>
      <c r="X69" s="498"/>
      <c r="Y69" s="498"/>
      <c r="Z69" s="498"/>
      <c r="AA69" s="498"/>
      <c r="AB69" s="498"/>
      <c r="AC69" s="498"/>
      <c r="AD69" s="498"/>
      <c r="AE69" s="602" t="s">
        <v>2312</v>
      </c>
      <c r="AF69" s="544" t="s">
        <v>62</v>
      </c>
      <c r="AG69" s="602" t="s">
        <v>2316</v>
      </c>
      <c r="AH69" s="602" t="s">
        <v>2201</v>
      </c>
      <c r="AI69" s="544">
        <v>1315</v>
      </c>
      <c r="AJ69" s="603">
        <v>207</v>
      </c>
      <c r="AK69" s="506" t="s">
        <v>2317</v>
      </c>
      <c r="AL69" s="544" t="s">
        <v>398</v>
      </c>
      <c r="AM69" s="544" t="s">
        <v>398</v>
      </c>
      <c r="AN69" s="544" t="s">
        <v>398</v>
      </c>
      <c r="AO69" s="544" t="s">
        <v>398</v>
      </c>
      <c r="AP69" s="544" t="s">
        <v>398</v>
      </c>
      <c r="AQ69" s="544" t="s">
        <v>398</v>
      </c>
      <c r="AR69" s="544" t="s">
        <v>398</v>
      </c>
      <c r="AS69" s="544" t="s">
        <v>398</v>
      </c>
      <c r="AT69" s="544" t="s">
        <v>398</v>
      </c>
      <c r="AU69" s="544" t="s">
        <v>398</v>
      </c>
      <c r="AV69" s="544" t="s">
        <v>398</v>
      </c>
      <c r="AW69" s="544" t="s">
        <v>398</v>
      </c>
      <c r="AX69" s="576" t="s">
        <v>2315</v>
      </c>
    </row>
    <row r="70" spans="1:50" ht="409.5" x14ac:dyDescent="0.25">
      <c r="A70" s="492" t="s">
        <v>362</v>
      </c>
      <c r="B70" s="124" t="s">
        <v>2147</v>
      </c>
      <c r="C70" s="124" t="s">
        <v>2308</v>
      </c>
      <c r="D70" s="124" t="s">
        <v>2309</v>
      </c>
      <c r="E70" s="120">
        <v>18</v>
      </c>
      <c r="F70" s="124" t="s">
        <v>2256</v>
      </c>
      <c r="G70" s="152" t="s">
        <v>2257</v>
      </c>
      <c r="H70" s="124" t="s">
        <v>2310</v>
      </c>
      <c r="I70" s="492" t="s">
        <v>2311</v>
      </c>
      <c r="J70" s="23">
        <v>18</v>
      </c>
      <c r="K70" s="23" t="s">
        <v>74</v>
      </c>
      <c r="L70" s="23">
        <v>21</v>
      </c>
      <c r="M70" s="23"/>
      <c r="N70" s="599"/>
      <c r="O70" s="508"/>
      <c r="P70" s="601"/>
      <c r="Q70" s="497"/>
      <c r="R70" s="498"/>
      <c r="S70" s="499"/>
      <c r="T70" s="549"/>
      <c r="U70" s="497"/>
      <c r="V70" s="498"/>
      <c r="W70" s="498"/>
      <c r="X70" s="498"/>
      <c r="Y70" s="498"/>
      <c r="Z70" s="498"/>
      <c r="AA70" s="498"/>
      <c r="AB70" s="498"/>
      <c r="AC70" s="498"/>
      <c r="AD70" s="498"/>
      <c r="AE70" s="602" t="s">
        <v>2312</v>
      </c>
      <c r="AF70" s="544" t="s">
        <v>62</v>
      </c>
      <c r="AG70" s="602" t="s">
        <v>2318</v>
      </c>
      <c r="AH70" s="602" t="s">
        <v>1727</v>
      </c>
      <c r="AI70" s="544">
        <v>1562</v>
      </c>
      <c r="AJ70" s="603">
        <v>200000</v>
      </c>
      <c r="AK70" s="506" t="s">
        <v>2314</v>
      </c>
      <c r="AL70" s="544" t="s">
        <v>398</v>
      </c>
      <c r="AM70" s="544" t="s">
        <v>398</v>
      </c>
      <c r="AN70" s="544" t="s">
        <v>398</v>
      </c>
      <c r="AO70" s="544" t="s">
        <v>398</v>
      </c>
      <c r="AP70" s="544" t="s">
        <v>398</v>
      </c>
      <c r="AQ70" s="544" t="s">
        <v>398</v>
      </c>
      <c r="AR70" s="544" t="s">
        <v>398</v>
      </c>
      <c r="AS70" s="544" t="s">
        <v>398</v>
      </c>
      <c r="AT70" s="544" t="s">
        <v>398</v>
      </c>
      <c r="AU70" s="544" t="s">
        <v>398</v>
      </c>
      <c r="AV70" s="544" t="s">
        <v>398</v>
      </c>
      <c r="AW70" s="544" t="s">
        <v>398</v>
      </c>
      <c r="AX70" s="576" t="s">
        <v>2315</v>
      </c>
    </row>
    <row r="71" spans="1:50" ht="409.5" x14ac:dyDescent="0.25">
      <c r="A71" s="492" t="s">
        <v>362</v>
      </c>
      <c r="B71" s="124" t="s">
        <v>2147</v>
      </c>
      <c r="C71" s="124" t="s">
        <v>2308</v>
      </c>
      <c r="D71" s="124" t="s">
        <v>2309</v>
      </c>
      <c r="E71" s="120">
        <v>18</v>
      </c>
      <c r="F71" s="124" t="s">
        <v>2256</v>
      </c>
      <c r="G71" s="152" t="s">
        <v>2257</v>
      </c>
      <c r="H71" s="124" t="s">
        <v>2310</v>
      </c>
      <c r="I71" s="492" t="s">
        <v>2311</v>
      </c>
      <c r="J71" s="23">
        <v>18</v>
      </c>
      <c r="K71" s="23" t="s">
        <v>74</v>
      </c>
      <c r="L71" s="23">
        <v>21</v>
      </c>
      <c r="M71" s="23"/>
      <c r="N71" s="599"/>
      <c r="O71" s="508"/>
      <c r="P71" s="601"/>
      <c r="Q71" s="497"/>
      <c r="R71" s="498"/>
      <c r="S71" s="499"/>
      <c r="T71" s="549"/>
      <c r="U71" s="497"/>
      <c r="V71" s="498"/>
      <c r="W71" s="498"/>
      <c r="X71" s="498"/>
      <c r="Y71" s="498"/>
      <c r="Z71" s="498"/>
      <c r="AA71" s="498"/>
      <c r="AB71" s="498"/>
      <c r="AC71" s="498"/>
      <c r="AD71" s="498"/>
      <c r="AE71" s="602" t="s">
        <v>2312</v>
      </c>
      <c r="AF71" s="544" t="s">
        <v>62</v>
      </c>
      <c r="AG71" s="602" t="s">
        <v>2319</v>
      </c>
      <c r="AH71" s="602" t="s">
        <v>2201</v>
      </c>
      <c r="AI71" s="544">
        <v>4500</v>
      </c>
      <c r="AJ71" s="603">
        <v>85000</v>
      </c>
      <c r="AK71" s="506" t="s">
        <v>2320</v>
      </c>
      <c r="AL71" s="544" t="s">
        <v>398</v>
      </c>
      <c r="AM71" s="544" t="s">
        <v>398</v>
      </c>
      <c r="AN71" s="544" t="s">
        <v>398</v>
      </c>
      <c r="AO71" s="544" t="s">
        <v>398</v>
      </c>
      <c r="AP71" s="544" t="s">
        <v>398</v>
      </c>
      <c r="AQ71" s="544" t="s">
        <v>398</v>
      </c>
      <c r="AR71" s="544" t="s">
        <v>398</v>
      </c>
      <c r="AS71" s="544" t="s">
        <v>398</v>
      </c>
      <c r="AT71" s="544" t="s">
        <v>398</v>
      </c>
      <c r="AU71" s="544" t="s">
        <v>398</v>
      </c>
      <c r="AV71" s="544" t="s">
        <v>398</v>
      </c>
      <c r="AW71" s="544" t="s">
        <v>398</v>
      </c>
      <c r="AX71" s="576" t="s">
        <v>2315</v>
      </c>
    </row>
    <row r="72" spans="1:50" ht="409.5" x14ac:dyDescent="0.25">
      <c r="A72" s="492" t="s">
        <v>362</v>
      </c>
      <c r="B72" s="124" t="s">
        <v>2147</v>
      </c>
      <c r="C72" s="124" t="s">
        <v>2308</v>
      </c>
      <c r="D72" s="124" t="s">
        <v>2309</v>
      </c>
      <c r="E72" s="120">
        <v>18</v>
      </c>
      <c r="F72" s="124" t="s">
        <v>2256</v>
      </c>
      <c r="G72" s="152" t="s">
        <v>2257</v>
      </c>
      <c r="H72" s="124" t="s">
        <v>2310</v>
      </c>
      <c r="I72" s="492" t="s">
        <v>2311</v>
      </c>
      <c r="J72" s="23">
        <v>18</v>
      </c>
      <c r="K72" s="23" t="s">
        <v>74</v>
      </c>
      <c r="L72" s="23">
        <v>21</v>
      </c>
      <c r="M72" s="23"/>
      <c r="N72" s="599"/>
      <c r="O72" s="508"/>
      <c r="P72" s="601"/>
      <c r="Q72" s="497"/>
      <c r="R72" s="498"/>
      <c r="S72" s="499"/>
      <c r="T72" s="549"/>
      <c r="U72" s="497"/>
      <c r="V72" s="498"/>
      <c r="W72" s="498"/>
      <c r="X72" s="498"/>
      <c r="Y72" s="498"/>
      <c r="Z72" s="498"/>
      <c r="AA72" s="498"/>
      <c r="AB72" s="498"/>
      <c r="AC72" s="498"/>
      <c r="AD72" s="498"/>
      <c r="AE72" s="602" t="s">
        <v>2312</v>
      </c>
      <c r="AF72" s="544" t="s">
        <v>62</v>
      </c>
      <c r="AG72" s="602" t="s">
        <v>2183</v>
      </c>
      <c r="AH72" s="602" t="s">
        <v>1727</v>
      </c>
      <c r="AI72" s="602">
        <v>1741</v>
      </c>
      <c r="AJ72" s="603">
        <v>188800</v>
      </c>
      <c r="AK72" s="506" t="s">
        <v>2321</v>
      </c>
      <c r="AL72" s="544" t="s">
        <v>398</v>
      </c>
      <c r="AM72" s="544" t="s">
        <v>398</v>
      </c>
      <c r="AN72" s="544" t="s">
        <v>398</v>
      </c>
      <c r="AO72" s="544" t="s">
        <v>398</v>
      </c>
      <c r="AP72" s="544" t="s">
        <v>66</v>
      </c>
      <c r="AQ72" s="544" t="s">
        <v>66</v>
      </c>
      <c r="AR72" s="544" t="s">
        <v>66</v>
      </c>
      <c r="AS72" s="544" t="s">
        <v>398</v>
      </c>
      <c r="AT72" s="544" t="s">
        <v>398</v>
      </c>
      <c r="AU72" s="544"/>
      <c r="AV72" s="544"/>
      <c r="AW72" s="544"/>
      <c r="AX72" s="576" t="s">
        <v>2315</v>
      </c>
    </row>
    <row r="73" spans="1:50" ht="409.5" x14ac:dyDescent="0.25">
      <c r="A73" s="492" t="s">
        <v>362</v>
      </c>
      <c r="B73" s="124" t="s">
        <v>2147</v>
      </c>
      <c r="C73" s="124" t="s">
        <v>2308</v>
      </c>
      <c r="D73" s="124" t="s">
        <v>2309</v>
      </c>
      <c r="E73" s="120">
        <v>18</v>
      </c>
      <c r="F73" s="124" t="s">
        <v>2256</v>
      </c>
      <c r="G73" s="152" t="s">
        <v>2257</v>
      </c>
      <c r="H73" s="124" t="s">
        <v>2310</v>
      </c>
      <c r="I73" s="492" t="s">
        <v>2311</v>
      </c>
      <c r="J73" s="23">
        <v>18</v>
      </c>
      <c r="K73" s="23" t="s">
        <v>74</v>
      </c>
      <c r="L73" s="23">
        <v>21</v>
      </c>
      <c r="M73" s="23"/>
      <c r="N73" s="599"/>
      <c r="O73" s="508"/>
      <c r="P73" s="601"/>
      <c r="Q73" s="497"/>
      <c r="R73" s="498"/>
      <c r="S73" s="499"/>
      <c r="T73" s="549"/>
      <c r="U73" s="497"/>
      <c r="V73" s="498"/>
      <c r="W73" s="498"/>
      <c r="X73" s="498"/>
      <c r="Y73" s="498"/>
      <c r="Z73" s="498"/>
      <c r="AA73" s="498"/>
      <c r="AB73" s="498"/>
      <c r="AC73" s="498"/>
      <c r="AD73" s="498"/>
      <c r="AE73" s="602" t="s">
        <v>2312</v>
      </c>
      <c r="AF73" s="544" t="s">
        <v>62</v>
      </c>
      <c r="AG73" s="602" t="s">
        <v>2174</v>
      </c>
      <c r="AH73" s="602" t="s">
        <v>2322</v>
      </c>
      <c r="AI73" s="602">
        <v>634</v>
      </c>
      <c r="AJ73" s="603">
        <v>300000</v>
      </c>
      <c r="AK73" s="506" t="s">
        <v>2323</v>
      </c>
      <c r="AL73" s="544" t="s">
        <v>398</v>
      </c>
      <c r="AM73" s="544" t="s">
        <v>398</v>
      </c>
      <c r="AN73" s="544" t="s">
        <v>398</v>
      </c>
      <c r="AO73" s="544" t="s">
        <v>398</v>
      </c>
      <c r="AP73" s="544" t="s">
        <v>398</v>
      </c>
      <c r="AQ73" s="544" t="s">
        <v>398</v>
      </c>
      <c r="AR73" s="544" t="s">
        <v>398</v>
      </c>
      <c r="AS73" s="544" t="s">
        <v>398</v>
      </c>
      <c r="AT73" s="544" t="s">
        <v>398</v>
      </c>
      <c r="AU73" s="544"/>
      <c r="AV73" s="544"/>
      <c r="AW73" s="544"/>
      <c r="AX73" s="576" t="s">
        <v>2315</v>
      </c>
    </row>
    <row r="74" spans="1:50" ht="409.5" x14ac:dyDescent="0.25">
      <c r="A74" s="492" t="s">
        <v>362</v>
      </c>
      <c r="B74" s="124" t="s">
        <v>2147</v>
      </c>
      <c r="C74" s="124" t="s">
        <v>2308</v>
      </c>
      <c r="D74" s="124" t="s">
        <v>2309</v>
      </c>
      <c r="E74" s="120">
        <v>18</v>
      </c>
      <c r="F74" s="124" t="s">
        <v>2256</v>
      </c>
      <c r="G74" s="152" t="s">
        <v>2257</v>
      </c>
      <c r="H74" s="124" t="s">
        <v>2310</v>
      </c>
      <c r="I74" s="492" t="s">
        <v>2311</v>
      </c>
      <c r="J74" s="23">
        <v>18</v>
      </c>
      <c r="K74" s="23" t="s">
        <v>74</v>
      </c>
      <c r="L74" s="23">
        <v>21</v>
      </c>
      <c r="M74" s="23"/>
      <c r="N74" s="599"/>
      <c r="O74" s="508"/>
      <c r="P74" s="601"/>
      <c r="Q74" s="497"/>
      <c r="R74" s="498"/>
      <c r="S74" s="499"/>
      <c r="T74" s="549"/>
      <c r="U74" s="497"/>
      <c r="V74" s="498"/>
      <c r="W74" s="498"/>
      <c r="X74" s="498"/>
      <c r="Y74" s="498"/>
      <c r="Z74" s="498"/>
      <c r="AA74" s="498"/>
      <c r="AB74" s="498"/>
      <c r="AC74" s="498"/>
      <c r="AD74" s="498"/>
      <c r="AE74" s="602" t="s">
        <v>2312</v>
      </c>
      <c r="AF74" s="544" t="s">
        <v>62</v>
      </c>
      <c r="AG74" s="602" t="s">
        <v>2280</v>
      </c>
      <c r="AH74" s="602" t="s">
        <v>2322</v>
      </c>
      <c r="AI74" s="602">
        <v>1929</v>
      </c>
      <c r="AJ74" s="603">
        <v>180000</v>
      </c>
      <c r="AK74" s="506" t="s">
        <v>2321</v>
      </c>
      <c r="AL74" s="544" t="s">
        <v>398</v>
      </c>
      <c r="AM74" s="544" t="s">
        <v>398</v>
      </c>
      <c r="AN74" s="544" t="s">
        <v>398</v>
      </c>
      <c r="AO74" s="544" t="s">
        <v>398</v>
      </c>
      <c r="AP74" s="544" t="s">
        <v>398</v>
      </c>
      <c r="AQ74" s="544" t="s">
        <v>398</v>
      </c>
      <c r="AR74" s="544" t="s">
        <v>398</v>
      </c>
      <c r="AS74" s="544" t="s">
        <v>398</v>
      </c>
      <c r="AT74" s="544" t="s">
        <v>398</v>
      </c>
      <c r="AU74" s="544"/>
      <c r="AV74" s="544"/>
      <c r="AW74" s="544"/>
      <c r="AX74" s="576" t="s">
        <v>2315</v>
      </c>
    </row>
    <row r="75" spans="1:50" ht="409.5" x14ac:dyDescent="0.25">
      <c r="A75" s="492" t="s">
        <v>362</v>
      </c>
      <c r="B75" s="124" t="s">
        <v>2147</v>
      </c>
      <c r="C75" s="124" t="s">
        <v>2308</v>
      </c>
      <c r="D75" s="124" t="s">
        <v>2309</v>
      </c>
      <c r="E75" s="120">
        <v>18</v>
      </c>
      <c r="F75" s="124" t="s">
        <v>2256</v>
      </c>
      <c r="G75" s="152" t="s">
        <v>2257</v>
      </c>
      <c r="H75" s="124" t="s">
        <v>2310</v>
      </c>
      <c r="I75" s="492" t="s">
        <v>2311</v>
      </c>
      <c r="J75" s="23">
        <v>18</v>
      </c>
      <c r="K75" s="23" t="s">
        <v>74</v>
      </c>
      <c r="L75" s="23">
        <v>21</v>
      </c>
      <c r="M75" s="23"/>
      <c r="N75" s="599"/>
      <c r="O75" s="508"/>
      <c r="P75" s="601"/>
      <c r="Q75" s="497"/>
      <c r="R75" s="498"/>
      <c r="S75" s="499"/>
      <c r="T75" s="549"/>
      <c r="U75" s="497"/>
      <c r="V75" s="498"/>
      <c r="W75" s="498"/>
      <c r="X75" s="498"/>
      <c r="Y75" s="498"/>
      <c r="Z75" s="498"/>
      <c r="AA75" s="498"/>
      <c r="AB75" s="498"/>
      <c r="AC75" s="498"/>
      <c r="AD75" s="498"/>
      <c r="AE75" s="602" t="s">
        <v>2312</v>
      </c>
      <c r="AF75" s="544" t="s">
        <v>62</v>
      </c>
      <c r="AG75" s="602" t="s">
        <v>2324</v>
      </c>
      <c r="AH75" s="602" t="s">
        <v>1712</v>
      </c>
      <c r="AI75" s="602">
        <v>1761</v>
      </c>
      <c r="AJ75" s="603">
        <v>162081</v>
      </c>
      <c r="AK75" s="506" t="s">
        <v>2321</v>
      </c>
      <c r="AL75" s="544" t="s">
        <v>398</v>
      </c>
      <c r="AM75" s="544" t="s">
        <v>398</v>
      </c>
      <c r="AN75" s="544" t="s">
        <v>398</v>
      </c>
      <c r="AO75" s="544" t="s">
        <v>398</v>
      </c>
      <c r="AP75" s="544" t="s">
        <v>398</v>
      </c>
      <c r="AQ75" s="544" t="s">
        <v>398</v>
      </c>
      <c r="AR75" s="544" t="s">
        <v>398</v>
      </c>
      <c r="AS75" s="544" t="s">
        <v>398</v>
      </c>
      <c r="AT75" s="544" t="s">
        <v>398</v>
      </c>
      <c r="AU75" s="544"/>
      <c r="AV75" s="544"/>
      <c r="AW75" s="544"/>
      <c r="AX75" s="576" t="s">
        <v>2315</v>
      </c>
    </row>
    <row r="76" spans="1:50" ht="409.5" x14ac:dyDescent="0.25">
      <c r="A76" s="492" t="s">
        <v>362</v>
      </c>
      <c r="B76" s="124" t="s">
        <v>2147</v>
      </c>
      <c r="C76" s="124" t="s">
        <v>2308</v>
      </c>
      <c r="D76" s="124" t="s">
        <v>2309</v>
      </c>
      <c r="E76" s="120">
        <v>18</v>
      </c>
      <c r="F76" s="124" t="s">
        <v>2256</v>
      </c>
      <c r="G76" s="152" t="s">
        <v>2257</v>
      </c>
      <c r="H76" s="124" t="s">
        <v>2310</v>
      </c>
      <c r="I76" s="492" t="s">
        <v>2311</v>
      </c>
      <c r="J76" s="23">
        <v>18</v>
      </c>
      <c r="K76" s="23" t="s">
        <v>74</v>
      </c>
      <c r="L76" s="23">
        <v>21</v>
      </c>
      <c r="M76" s="23"/>
      <c r="N76" s="599"/>
      <c r="O76" s="508"/>
      <c r="P76" s="601"/>
      <c r="Q76" s="497"/>
      <c r="R76" s="498"/>
      <c r="S76" s="499"/>
      <c r="T76" s="549"/>
      <c r="U76" s="497"/>
      <c r="V76" s="498"/>
      <c r="W76" s="498"/>
      <c r="X76" s="498"/>
      <c r="Y76" s="498"/>
      <c r="Z76" s="498"/>
      <c r="AA76" s="498"/>
      <c r="AB76" s="498"/>
      <c r="AC76" s="498"/>
      <c r="AD76" s="498"/>
      <c r="AE76" s="602" t="s">
        <v>2325</v>
      </c>
      <c r="AF76" s="544" t="s">
        <v>62</v>
      </c>
      <c r="AG76" s="602" t="s">
        <v>2164</v>
      </c>
      <c r="AH76" s="602" t="s">
        <v>2165</v>
      </c>
      <c r="AI76" s="544">
        <v>18199</v>
      </c>
      <c r="AJ76" s="603">
        <v>1350437.2</v>
      </c>
      <c r="AK76" s="506" t="s">
        <v>2326</v>
      </c>
      <c r="AL76" s="544" t="s">
        <v>398</v>
      </c>
      <c r="AM76" s="544" t="s">
        <v>398</v>
      </c>
      <c r="AN76" s="544" t="s">
        <v>398</v>
      </c>
      <c r="AO76" s="544" t="s">
        <v>398</v>
      </c>
      <c r="AP76" s="544" t="s">
        <v>398</v>
      </c>
      <c r="AQ76" s="544" t="s">
        <v>398</v>
      </c>
      <c r="AR76" s="544"/>
      <c r="AS76" s="544"/>
      <c r="AT76" s="544"/>
      <c r="AU76" s="544"/>
      <c r="AV76" s="544"/>
      <c r="AW76" s="544"/>
      <c r="AX76" s="576" t="s">
        <v>2315</v>
      </c>
    </row>
    <row r="77" spans="1:50" ht="409.5" x14ac:dyDescent="0.25">
      <c r="A77" s="492" t="s">
        <v>362</v>
      </c>
      <c r="B77" s="124" t="s">
        <v>2147</v>
      </c>
      <c r="C77" s="124" t="s">
        <v>2308</v>
      </c>
      <c r="D77" s="124" t="s">
        <v>2309</v>
      </c>
      <c r="E77" s="120">
        <v>18</v>
      </c>
      <c r="F77" s="124" t="s">
        <v>2256</v>
      </c>
      <c r="G77" s="152" t="s">
        <v>2257</v>
      </c>
      <c r="H77" s="124" t="s">
        <v>2310</v>
      </c>
      <c r="I77" s="492" t="s">
        <v>2311</v>
      </c>
      <c r="J77" s="23">
        <v>18</v>
      </c>
      <c r="K77" s="23" t="s">
        <v>74</v>
      </c>
      <c r="L77" s="23">
        <v>21</v>
      </c>
      <c r="M77" s="23"/>
      <c r="N77" s="599"/>
      <c r="O77" s="508"/>
      <c r="P77" s="601"/>
      <c r="Q77" s="497"/>
      <c r="R77" s="498"/>
      <c r="S77" s="499"/>
      <c r="T77" s="549"/>
      <c r="U77" s="497"/>
      <c r="V77" s="498"/>
      <c r="W77" s="498"/>
      <c r="X77" s="498"/>
      <c r="Y77" s="498"/>
      <c r="Z77" s="498"/>
      <c r="AA77" s="498"/>
      <c r="AB77" s="498"/>
      <c r="AC77" s="498"/>
      <c r="AD77" s="498"/>
      <c r="AE77" s="602" t="s">
        <v>2312</v>
      </c>
      <c r="AF77" s="544" t="s">
        <v>62</v>
      </c>
      <c r="AG77" s="602" t="s">
        <v>2327</v>
      </c>
      <c r="AH77" s="602" t="s">
        <v>2201</v>
      </c>
      <c r="AI77" s="544">
        <v>15000</v>
      </c>
      <c r="AJ77" s="603">
        <v>290116</v>
      </c>
      <c r="AK77" s="506" t="s">
        <v>2321</v>
      </c>
      <c r="AL77" s="544" t="s">
        <v>398</v>
      </c>
      <c r="AM77" s="544" t="s">
        <v>398</v>
      </c>
      <c r="AN77" s="544" t="s">
        <v>398</v>
      </c>
      <c r="AO77" s="544" t="s">
        <v>398</v>
      </c>
      <c r="AP77" s="544" t="s">
        <v>398</v>
      </c>
      <c r="AQ77" s="544" t="s">
        <v>398</v>
      </c>
      <c r="AR77" s="544"/>
      <c r="AS77" s="544"/>
      <c r="AT77" s="544"/>
      <c r="AU77" s="544"/>
      <c r="AV77" s="544"/>
      <c r="AW77" s="544"/>
      <c r="AX77" s="576" t="s">
        <v>2315</v>
      </c>
    </row>
    <row r="78" spans="1:50" ht="409.5" x14ac:dyDescent="0.25">
      <c r="A78" s="492" t="s">
        <v>362</v>
      </c>
      <c r="B78" s="124" t="s">
        <v>2147</v>
      </c>
      <c r="C78" s="124" t="s">
        <v>2308</v>
      </c>
      <c r="D78" s="124" t="s">
        <v>2309</v>
      </c>
      <c r="E78" s="120">
        <v>18</v>
      </c>
      <c r="F78" s="124" t="s">
        <v>2256</v>
      </c>
      <c r="G78" s="152" t="s">
        <v>2257</v>
      </c>
      <c r="H78" s="124" t="s">
        <v>2310</v>
      </c>
      <c r="I78" s="492" t="s">
        <v>2311</v>
      </c>
      <c r="J78" s="23">
        <v>18</v>
      </c>
      <c r="K78" s="23" t="s">
        <v>74</v>
      </c>
      <c r="L78" s="23">
        <v>21</v>
      </c>
      <c r="M78" s="23"/>
      <c r="N78" s="599"/>
      <c r="O78" s="508"/>
      <c r="P78" s="601"/>
      <c r="Q78" s="497"/>
      <c r="R78" s="498"/>
      <c r="S78" s="499"/>
      <c r="T78" s="549"/>
      <c r="U78" s="497"/>
      <c r="V78" s="498"/>
      <c r="W78" s="498"/>
      <c r="X78" s="498"/>
      <c r="Y78" s="498"/>
      <c r="Z78" s="498"/>
      <c r="AA78" s="498"/>
      <c r="AB78" s="498"/>
      <c r="AC78" s="498"/>
      <c r="AD78" s="498"/>
      <c r="AE78" s="602" t="s">
        <v>2312</v>
      </c>
      <c r="AF78" s="544" t="s">
        <v>118</v>
      </c>
      <c r="AG78" s="602" t="s">
        <v>2328</v>
      </c>
      <c r="AH78" s="602" t="s">
        <v>1724</v>
      </c>
      <c r="AI78" s="544">
        <v>9000</v>
      </c>
      <c r="AJ78" s="603">
        <v>145000</v>
      </c>
      <c r="AK78" s="506" t="s">
        <v>2329</v>
      </c>
      <c r="AL78" s="544" t="s">
        <v>398</v>
      </c>
      <c r="AM78" s="544" t="s">
        <v>398</v>
      </c>
      <c r="AN78" s="544" t="s">
        <v>398</v>
      </c>
      <c r="AO78" s="544" t="s">
        <v>398</v>
      </c>
      <c r="AP78" s="544" t="s">
        <v>398</v>
      </c>
      <c r="AQ78" s="544" t="s">
        <v>398</v>
      </c>
      <c r="AR78" s="544" t="s">
        <v>398</v>
      </c>
      <c r="AS78" s="544" t="s">
        <v>398</v>
      </c>
      <c r="AT78" s="544" t="s">
        <v>398</v>
      </c>
      <c r="AU78" s="544" t="s">
        <v>398</v>
      </c>
      <c r="AV78" s="544" t="s">
        <v>398</v>
      </c>
      <c r="AW78" s="544" t="s">
        <v>398</v>
      </c>
      <c r="AX78" s="576" t="s">
        <v>2315</v>
      </c>
    </row>
    <row r="79" spans="1:50" ht="409.5" x14ac:dyDescent="0.25">
      <c r="A79" s="492" t="s">
        <v>362</v>
      </c>
      <c r="B79" s="124" t="s">
        <v>2147</v>
      </c>
      <c r="C79" s="124" t="s">
        <v>2308</v>
      </c>
      <c r="D79" s="124" t="s">
        <v>2309</v>
      </c>
      <c r="E79" s="120">
        <v>18</v>
      </c>
      <c r="F79" s="124" t="s">
        <v>2256</v>
      </c>
      <c r="G79" s="152" t="s">
        <v>2257</v>
      </c>
      <c r="H79" s="124" t="s">
        <v>2310</v>
      </c>
      <c r="I79" s="492" t="s">
        <v>2311</v>
      </c>
      <c r="J79" s="23">
        <v>18</v>
      </c>
      <c r="K79" s="23" t="s">
        <v>74</v>
      </c>
      <c r="L79" s="23">
        <v>21</v>
      </c>
      <c r="M79" s="23"/>
      <c r="N79" s="599"/>
      <c r="O79" s="508"/>
      <c r="P79" s="601"/>
      <c r="Q79" s="497"/>
      <c r="R79" s="498"/>
      <c r="S79" s="499"/>
      <c r="T79" s="549"/>
      <c r="U79" s="497"/>
      <c r="V79" s="498"/>
      <c r="W79" s="498"/>
      <c r="X79" s="498"/>
      <c r="Y79" s="498"/>
      <c r="Z79" s="498"/>
      <c r="AA79" s="498"/>
      <c r="AB79" s="498"/>
      <c r="AC79" s="498"/>
      <c r="AD79" s="498"/>
      <c r="AE79" s="602" t="s">
        <v>2312</v>
      </c>
      <c r="AF79" s="544" t="s">
        <v>62</v>
      </c>
      <c r="AG79" s="602" t="s">
        <v>2330</v>
      </c>
      <c r="AH79" s="602" t="s">
        <v>1712</v>
      </c>
      <c r="AI79" s="544">
        <v>4750</v>
      </c>
      <c r="AJ79" s="603">
        <v>218979</v>
      </c>
      <c r="AK79" s="506" t="s">
        <v>2321</v>
      </c>
      <c r="AL79" s="544" t="s">
        <v>398</v>
      </c>
      <c r="AM79" s="544" t="s">
        <v>398</v>
      </c>
      <c r="AN79" s="544" t="s">
        <v>398</v>
      </c>
      <c r="AO79" s="544" t="s">
        <v>398</v>
      </c>
      <c r="AP79" s="544" t="s">
        <v>398</v>
      </c>
      <c r="AQ79" s="544" t="s">
        <v>398</v>
      </c>
      <c r="AR79" s="544"/>
      <c r="AS79" s="544"/>
      <c r="AT79" s="544"/>
      <c r="AU79" s="544"/>
      <c r="AV79" s="544"/>
      <c r="AW79" s="544"/>
      <c r="AX79" s="576" t="s">
        <v>2315</v>
      </c>
    </row>
    <row r="80" spans="1:50" ht="409.5" x14ac:dyDescent="0.25">
      <c r="A80" s="492" t="s">
        <v>362</v>
      </c>
      <c r="B80" s="124" t="s">
        <v>2147</v>
      </c>
      <c r="C80" s="124" t="s">
        <v>2308</v>
      </c>
      <c r="D80" s="124" t="s">
        <v>2309</v>
      </c>
      <c r="E80" s="120">
        <v>18</v>
      </c>
      <c r="F80" s="124" t="s">
        <v>2256</v>
      </c>
      <c r="G80" s="152" t="s">
        <v>2257</v>
      </c>
      <c r="H80" s="124" t="s">
        <v>2310</v>
      </c>
      <c r="I80" s="492" t="s">
        <v>2311</v>
      </c>
      <c r="J80" s="23">
        <v>18</v>
      </c>
      <c r="K80" s="23" t="s">
        <v>74</v>
      </c>
      <c r="L80" s="23">
        <v>21</v>
      </c>
      <c r="M80" s="23"/>
      <c r="N80" s="599"/>
      <c r="O80" s="508"/>
      <c r="P80" s="601"/>
      <c r="Q80" s="497"/>
      <c r="R80" s="498"/>
      <c r="S80" s="499"/>
      <c r="T80" s="549"/>
      <c r="U80" s="497"/>
      <c r="V80" s="498"/>
      <c r="W80" s="498"/>
      <c r="X80" s="498"/>
      <c r="Y80" s="498"/>
      <c r="Z80" s="498"/>
      <c r="AA80" s="498"/>
      <c r="AB80" s="498"/>
      <c r="AC80" s="498"/>
      <c r="AD80" s="498"/>
      <c r="AE80" s="602" t="s">
        <v>2312</v>
      </c>
      <c r="AF80" s="544" t="s">
        <v>62</v>
      </c>
      <c r="AG80" s="602" t="s">
        <v>2331</v>
      </c>
      <c r="AH80" s="602" t="s">
        <v>1727</v>
      </c>
      <c r="AI80" s="544">
        <v>750</v>
      </c>
      <c r="AJ80" s="603">
        <v>161941.79999999999</v>
      </c>
      <c r="AK80" s="506" t="s">
        <v>2321</v>
      </c>
      <c r="AL80" s="544" t="s">
        <v>398</v>
      </c>
      <c r="AM80" s="544" t="s">
        <v>398</v>
      </c>
      <c r="AN80" s="544" t="s">
        <v>398</v>
      </c>
      <c r="AO80" s="544" t="s">
        <v>398</v>
      </c>
      <c r="AP80" s="544" t="s">
        <v>398</v>
      </c>
      <c r="AQ80" s="544" t="s">
        <v>398</v>
      </c>
      <c r="AR80" s="544"/>
      <c r="AS80" s="544"/>
      <c r="AT80" s="544"/>
      <c r="AU80" s="544"/>
      <c r="AV80" s="544"/>
      <c r="AW80" s="544"/>
      <c r="AX80" s="576" t="s">
        <v>2315</v>
      </c>
    </row>
    <row r="81" spans="1:50" ht="409.5" x14ac:dyDescent="0.25">
      <c r="A81" s="492" t="s">
        <v>362</v>
      </c>
      <c r="B81" s="124" t="s">
        <v>2147</v>
      </c>
      <c r="C81" s="124" t="s">
        <v>2308</v>
      </c>
      <c r="D81" s="124" t="s">
        <v>2309</v>
      </c>
      <c r="E81" s="120">
        <v>18</v>
      </c>
      <c r="F81" s="124" t="s">
        <v>2256</v>
      </c>
      <c r="G81" s="152" t="s">
        <v>2257</v>
      </c>
      <c r="H81" s="124" t="s">
        <v>2310</v>
      </c>
      <c r="I81" s="492" t="s">
        <v>2311</v>
      </c>
      <c r="J81" s="23">
        <v>18</v>
      </c>
      <c r="K81" s="23" t="s">
        <v>74</v>
      </c>
      <c r="L81" s="23">
        <v>21</v>
      </c>
      <c r="M81" s="23"/>
      <c r="N81" s="599"/>
      <c r="O81" s="508"/>
      <c r="P81" s="601"/>
      <c r="Q81" s="497"/>
      <c r="R81" s="498"/>
      <c r="S81" s="499"/>
      <c r="T81" s="549"/>
      <c r="U81" s="497"/>
      <c r="V81" s="498"/>
      <c r="W81" s="498"/>
      <c r="X81" s="498"/>
      <c r="Y81" s="498"/>
      <c r="Z81" s="498"/>
      <c r="AA81" s="498"/>
      <c r="AB81" s="498"/>
      <c r="AC81" s="498"/>
      <c r="AD81" s="498"/>
      <c r="AE81" s="602" t="s">
        <v>2312</v>
      </c>
      <c r="AF81" s="544" t="s">
        <v>62</v>
      </c>
      <c r="AG81" s="602" t="s">
        <v>2332</v>
      </c>
      <c r="AH81" s="602" t="s">
        <v>1712</v>
      </c>
      <c r="AI81" s="602">
        <v>1230</v>
      </c>
      <c r="AJ81" s="603">
        <v>150017</v>
      </c>
      <c r="AK81" s="506" t="s">
        <v>2321</v>
      </c>
      <c r="AL81" s="544" t="s">
        <v>398</v>
      </c>
      <c r="AM81" s="544" t="s">
        <v>398</v>
      </c>
      <c r="AN81" s="544" t="s">
        <v>398</v>
      </c>
      <c r="AO81" s="544" t="s">
        <v>398</v>
      </c>
      <c r="AP81" s="544" t="s">
        <v>398</v>
      </c>
      <c r="AQ81" s="544" t="s">
        <v>398</v>
      </c>
      <c r="AR81" s="544"/>
      <c r="AS81" s="544"/>
      <c r="AT81" s="544"/>
      <c r="AU81" s="544"/>
      <c r="AV81" s="544"/>
      <c r="AW81" s="544"/>
      <c r="AX81" s="576" t="s">
        <v>2315</v>
      </c>
    </row>
    <row r="82" spans="1:50" ht="409.5" x14ac:dyDescent="0.25">
      <c r="A82" s="492" t="s">
        <v>362</v>
      </c>
      <c r="B82" s="124" t="s">
        <v>2147</v>
      </c>
      <c r="C82" s="124" t="s">
        <v>2308</v>
      </c>
      <c r="D82" s="124" t="s">
        <v>2309</v>
      </c>
      <c r="E82" s="120">
        <v>18</v>
      </c>
      <c r="F82" s="124" t="s">
        <v>2256</v>
      </c>
      <c r="G82" s="152" t="s">
        <v>2257</v>
      </c>
      <c r="H82" s="124" t="s">
        <v>2310</v>
      </c>
      <c r="I82" s="492" t="s">
        <v>2311</v>
      </c>
      <c r="J82" s="23">
        <v>18</v>
      </c>
      <c r="K82" s="23" t="s">
        <v>74</v>
      </c>
      <c r="L82" s="23">
        <v>21</v>
      </c>
      <c r="M82" s="23"/>
      <c r="N82" s="599"/>
      <c r="O82" s="508"/>
      <c r="P82" s="601"/>
      <c r="Q82" s="497"/>
      <c r="R82" s="498"/>
      <c r="S82" s="499"/>
      <c r="T82" s="549"/>
      <c r="U82" s="497"/>
      <c r="V82" s="498"/>
      <c r="W82" s="498"/>
      <c r="X82" s="498"/>
      <c r="Y82" s="498"/>
      <c r="Z82" s="498"/>
      <c r="AA82" s="498"/>
      <c r="AB82" s="498"/>
      <c r="AC82" s="498"/>
      <c r="AD82" s="498"/>
      <c r="AE82" s="602" t="s">
        <v>2312</v>
      </c>
      <c r="AF82" s="544" t="s">
        <v>62</v>
      </c>
      <c r="AG82" s="602" t="s">
        <v>2333</v>
      </c>
      <c r="AH82" s="602" t="s">
        <v>2201</v>
      </c>
      <c r="AI82" s="544">
        <v>1250</v>
      </c>
      <c r="AJ82" s="603">
        <v>194503</v>
      </c>
      <c r="AK82" s="506" t="s">
        <v>2321</v>
      </c>
      <c r="AL82" s="544" t="s">
        <v>398</v>
      </c>
      <c r="AM82" s="544" t="s">
        <v>398</v>
      </c>
      <c r="AN82" s="544" t="s">
        <v>398</v>
      </c>
      <c r="AO82" s="544" t="s">
        <v>398</v>
      </c>
      <c r="AP82" s="544" t="s">
        <v>398</v>
      </c>
      <c r="AQ82" s="544" t="s">
        <v>398</v>
      </c>
      <c r="AR82" s="544"/>
      <c r="AS82" s="544"/>
      <c r="AT82" s="544"/>
      <c r="AU82" s="544"/>
      <c r="AV82" s="544"/>
      <c r="AW82" s="544"/>
      <c r="AX82" s="576" t="s">
        <v>2315</v>
      </c>
    </row>
    <row r="83" spans="1:50" ht="409.5" x14ac:dyDescent="0.25">
      <c r="A83" s="492" t="s">
        <v>362</v>
      </c>
      <c r="B83" s="124" t="s">
        <v>2147</v>
      </c>
      <c r="C83" s="124" t="s">
        <v>2308</v>
      </c>
      <c r="D83" s="124" t="s">
        <v>2309</v>
      </c>
      <c r="E83" s="120">
        <v>18</v>
      </c>
      <c r="F83" s="124" t="s">
        <v>2256</v>
      </c>
      <c r="G83" s="152" t="s">
        <v>2257</v>
      </c>
      <c r="H83" s="124" t="s">
        <v>2310</v>
      </c>
      <c r="I83" s="492" t="s">
        <v>2311</v>
      </c>
      <c r="J83" s="23">
        <v>18</v>
      </c>
      <c r="K83" s="23" t="s">
        <v>74</v>
      </c>
      <c r="L83" s="23">
        <v>21</v>
      </c>
      <c r="M83" s="23"/>
      <c r="N83" s="599"/>
      <c r="O83" s="508"/>
      <c r="P83" s="601"/>
      <c r="Q83" s="497"/>
      <c r="R83" s="498"/>
      <c r="S83" s="499"/>
      <c r="T83" s="549"/>
      <c r="U83" s="497"/>
      <c r="V83" s="498"/>
      <c r="W83" s="498"/>
      <c r="X83" s="498"/>
      <c r="Y83" s="498"/>
      <c r="Z83" s="498"/>
      <c r="AA83" s="498"/>
      <c r="AB83" s="498"/>
      <c r="AC83" s="498"/>
      <c r="AD83" s="498"/>
      <c r="AE83" s="602" t="s">
        <v>2312</v>
      </c>
      <c r="AF83" s="544" t="s">
        <v>62</v>
      </c>
      <c r="AG83" s="602" t="s">
        <v>2334</v>
      </c>
      <c r="AH83" s="602" t="s">
        <v>1712</v>
      </c>
      <c r="AI83" s="602">
        <v>2000</v>
      </c>
      <c r="AJ83" s="603">
        <v>215702</v>
      </c>
      <c r="AK83" s="506" t="s">
        <v>2321</v>
      </c>
      <c r="AL83" s="544"/>
      <c r="AM83" s="544"/>
      <c r="AN83" s="544"/>
      <c r="AO83" s="544"/>
      <c r="AP83" s="544"/>
      <c r="AQ83" s="544" t="s">
        <v>398</v>
      </c>
      <c r="AR83" s="544" t="s">
        <v>398</v>
      </c>
      <c r="AS83" s="544" t="s">
        <v>398</v>
      </c>
      <c r="AT83" s="544" t="s">
        <v>398</v>
      </c>
      <c r="AU83" s="544" t="s">
        <v>398</v>
      </c>
      <c r="AV83" s="544" t="s">
        <v>398</v>
      </c>
      <c r="AW83" s="544" t="s">
        <v>398</v>
      </c>
      <c r="AX83" s="576" t="s">
        <v>2315</v>
      </c>
    </row>
    <row r="84" spans="1:50" ht="409.5" x14ac:dyDescent="0.25">
      <c r="A84" s="492" t="s">
        <v>362</v>
      </c>
      <c r="B84" s="124" t="s">
        <v>2147</v>
      </c>
      <c r="C84" s="124" t="s">
        <v>2308</v>
      </c>
      <c r="D84" s="124" t="s">
        <v>2309</v>
      </c>
      <c r="E84" s="120">
        <v>18</v>
      </c>
      <c r="F84" s="124" t="s">
        <v>2256</v>
      </c>
      <c r="G84" s="152" t="s">
        <v>2257</v>
      </c>
      <c r="H84" s="124" t="s">
        <v>2310</v>
      </c>
      <c r="I84" s="492" t="s">
        <v>2311</v>
      </c>
      <c r="J84" s="23">
        <v>18</v>
      </c>
      <c r="K84" s="23" t="s">
        <v>74</v>
      </c>
      <c r="L84" s="23">
        <v>21</v>
      </c>
      <c r="M84" s="23"/>
      <c r="N84" s="599"/>
      <c r="O84" s="508"/>
      <c r="P84" s="601"/>
      <c r="Q84" s="497"/>
      <c r="R84" s="498"/>
      <c r="S84" s="499"/>
      <c r="T84" s="549"/>
      <c r="U84" s="497"/>
      <c r="V84" s="498"/>
      <c r="W84" s="498"/>
      <c r="X84" s="498"/>
      <c r="Y84" s="498"/>
      <c r="Z84" s="498"/>
      <c r="AA84" s="498"/>
      <c r="AB84" s="498"/>
      <c r="AC84" s="498"/>
      <c r="AD84" s="498"/>
      <c r="AE84" s="602" t="s">
        <v>2312</v>
      </c>
      <c r="AF84" s="544" t="s">
        <v>62</v>
      </c>
      <c r="AG84" s="602" t="s">
        <v>2335</v>
      </c>
      <c r="AH84" s="602" t="s">
        <v>1727</v>
      </c>
      <c r="AI84" s="544">
        <v>5000</v>
      </c>
      <c r="AJ84" s="603">
        <v>150000</v>
      </c>
      <c r="AK84" s="506" t="s">
        <v>2336</v>
      </c>
      <c r="AL84" s="544" t="s">
        <v>398</v>
      </c>
      <c r="AM84" s="544" t="s">
        <v>398</v>
      </c>
      <c r="AN84" s="544" t="s">
        <v>398</v>
      </c>
      <c r="AO84" s="544" t="s">
        <v>398</v>
      </c>
      <c r="AP84" s="544" t="s">
        <v>398</v>
      </c>
      <c r="AQ84" s="544" t="s">
        <v>398</v>
      </c>
      <c r="AR84" s="544" t="s">
        <v>398</v>
      </c>
      <c r="AS84" s="544" t="s">
        <v>398</v>
      </c>
      <c r="AT84" s="544" t="s">
        <v>398</v>
      </c>
      <c r="AU84" s="544" t="s">
        <v>398</v>
      </c>
      <c r="AV84" s="544" t="s">
        <v>398</v>
      </c>
      <c r="AW84" s="544" t="s">
        <v>398</v>
      </c>
      <c r="AX84" s="576" t="s">
        <v>2315</v>
      </c>
    </row>
    <row r="85" spans="1:50" ht="409.5" x14ac:dyDescent="0.25">
      <c r="A85" s="492" t="s">
        <v>362</v>
      </c>
      <c r="B85" s="124" t="s">
        <v>2147</v>
      </c>
      <c r="C85" s="124" t="s">
        <v>2308</v>
      </c>
      <c r="D85" s="124" t="s">
        <v>2309</v>
      </c>
      <c r="E85" s="120">
        <v>18</v>
      </c>
      <c r="F85" s="124" t="s">
        <v>2256</v>
      </c>
      <c r="G85" s="152" t="s">
        <v>2257</v>
      </c>
      <c r="H85" s="124" t="s">
        <v>2310</v>
      </c>
      <c r="I85" s="492" t="s">
        <v>2311</v>
      </c>
      <c r="J85" s="23">
        <v>18</v>
      </c>
      <c r="K85" s="23" t="s">
        <v>74</v>
      </c>
      <c r="L85" s="23">
        <v>21</v>
      </c>
      <c r="M85" s="23"/>
      <c r="N85" s="599"/>
      <c r="O85" s="147"/>
      <c r="P85" s="147"/>
      <c r="Q85" s="497"/>
      <c r="R85" s="498"/>
      <c r="S85" s="499"/>
      <c r="T85" s="553"/>
      <c r="U85" s="497"/>
      <c r="V85" s="498"/>
      <c r="W85" s="498"/>
      <c r="X85" s="498"/>
      <c r="Y85" s="498"/>
      <c r="Z85" s="498"/>
      <c r="AA85" s="498"/>
      <c r="AB85" s="498"/>
      <c r="AC85" s="498"/>
      <c r="AD85" s="498"/>
      <c r="AE85" s="602" t="s">
        <v>2312</v>
      </c>
      <c r="AF85" s="544" t="s">
        <v>118</v>
      </c>
      <c r="AG85" s="602" t="s">
        <v>2095</v>
      </c>
      <c r="AH85" s="602" t="s">
        <v>2201</v>
      </c>
      <c r="AI85" s="544">
        <v>4000</v>
      </c>
      <c r="AJ85" s="603">
        <v>100000</v>
      </c>
      <c r="AK85" s="506" t="s">
        <v>2337</v>
      </c>
      <c r="AL85" s="544" t="s">
        <v>398</v>
      </c>
      <c r="AM85" s="544" t="s">
        <v>398</v>
      </c>
      <c r="AN85" s="544" t="s">
        <v>398</v>
      </c>
      <c r="AO85" s="544" t="s">
        <v>398</v>
      </c>
      <c r="AP85" s="544" t="s">
        <v>398</v>
      </c>
      <c r="AQ85" s="544" t="s">
        <v>398</v>
      </c>
      <c r="AR85" s="544" t="s">
        <v>398</v>
      </c>
      <c r="AS85" s="544" t="s">
        <v>398</v>
      </c>
      <c r="AT85" s="544" t="s">
        <v>398</v>
      </c>
      <c r="AU85" s="544" t="s">
        <v>398</v>
      </c>
      <c r="AV85" s="544" t="s">
        <v>398</v>
      </c>
      <c r="AW85" s="544" t="s">
        <v>398</v>
      </c>
      <c r="AX85" s="576" t="s">
        <v>2315</v>
      </c>
    </row>
    <row r="86" spans="1:50" x14ac:dyDescent="0.25">
      <c r="A86" s="526"/>
      <c r="B86" s="533"/>
      <c r="C86" s="533"/>
      <c r="D86" s="533"/>
      <c r="E86" s="584"/>
      <c r="F86" s="533"/>
      <c r="G86" s="529"/>
      <c r="H86" s="533"/>
      <c r="I86" s="526"/>
      <c r="J86" s="604"/>
      <c r="K86" s="535"/>
      <c r="L86" s="604"/>
      <c r="M86" s="535"/>
      <c r="N86" s="539"/>
      <c r="O86" s="571"/>
      <c r="P86" s="605"/>
      <c r="Q86" s="539"/>
      <c r="R86" s="539"/>
      <c r="S86" s="539"/>
      <c r="T86" s="572"/>
      <c r="U86" s="539"/>
      <c r="V86" s="539"/>
      <c r="W86" s="539"/>
      <c r="X86" s="539"/>
      <c r="Y86" s="539"/>
      <c r="Z86" s="539"/>
      <c r="AA86" s="539"/>
      <c r="AB86" s="539"/>
      <c r="AC86" s="539"/>
      <c r="AD86" s="539"/>
      <c r="AE86" s="539"/>
      <c r="AF86" s="539"/>
      <c r="AG86" s="539"/>
      <c r="AH86" s="539"/>
      <c r="AI86" s="539"/>
      <c r="AJ86" s="539"/>
      <c r="AK86" s="539"/>
      <c r="AL86" s="541"/>
      <c r="AM86" s="541"/>
      <c r="AN86" s="541"/>
      <c r="AO86" s="541"/>
      <c r="AP86" s="541"/>
      <c r="AQ86" s="541"/>
      <c r="AR86" s="541"/>
      <c r="AS86" s="541"/>
      <c r="AT86" s="541"/>
      <c r="AU86" s="541"/>
      <c r="AV86" s="541"/>
      <c r="AW86" s="541"/>
      <c r="AX86" s="539"/>
    </row>
    <row r="87" spans="1:50" ht="270" x14ac:dyDescent="0.25">
      <c r="A87" s="492" t="s">
        <v>362</v>
      </c>
      <c r="B87" s="124" t="s">
        <v>2147</v>
      </c>
      <c r="C87" s="124" t="s">
        <v>2338</v>
      </c>
      <c r="D87" s="124" t="s">
        <v>2339</v>
      </c>
      <c r="E87" s="120" t="s">
        <v>2340</v>
      </c>
      <c r="F87" s="124" t="s">
        <v>2256</v>
      </c>
      <c r="G87" s="152" t="s">
        <v>2257</v>
      </c>
      <c r="H87" s="124" t="s">
        <v>2341</v>
      </c>
      <c r="I87" s="492" t="s">
        <v>2342</v>
      </c>
      <c r="J87" s="606">
        <v>0.4</v>
      </c>
      <c r="K87" s="23" t="s">
        <v>74</v>
      </c>
      <c r="L87" s="606">
        <v>0.26</v>
      </c>
      <c r="M87" s="607">
        <v>6.5000000000000002E-2</v>
      </c>
      <c r="N87" s="496" t="s">
        <v>2342</v>
      </c>
      <c r="O87" s="608">
        <v>6.7400000000000002E-2</v>
      </c>
      <c r="P87" s="25">
        <v>3000000</v>
      </c>
      <c r="Q87" s="498"/>
      <c r="R87" s="498"/>
      <c r="S87" s="498"/>
      <c r="T87" s="25">
        <v>3000000</v>
      </c>
      <c r="U87" s="498"/>
      <c r="V87" s="498"/>
      <c r="W87" s="498"/>
      <c r="X87" s="498"/>
      <c r="Y87" s="498"/>
      <c r="Z87" s="498"/>
      <c r="AA87" s="498"/>
      <c r="AB87" s="498"/>
      <c r="AC87" s="498"/>
      <c r="AD87" s="498"/>
      <c r="AE87" s="609" t="s">
        <v>2343</v>
      </c>
      <c r="AF87" s="504" t="s">
        <v>62</v>
      </c>
      <c r="AG87" s="496" t="s">
        <v>2344</v>
      </c>
      <c r="AH87" s="504" t="s">
        <v>389</v>
      </c>
      <c r="AI87" s="498"/>
      <c r="AJ87" s="505">
        <v>3000</v>
      </c>
      <c r="AK87" s="498"/>
      <c r="AL87" s="504" t="s">
        <v>398</v>
      </c>
      <c r="AM87" s="504" t="s">
        <v>398</v>
      </c>
      <c r="AN87" s="504" t="s">
        <v>398</v>
      </c>
      <c r="AO87" s="504" t="s">
        <v>398</v>
      </c>
      <c r="AP87" s="504" t="s">
        <v>398</v>
      </c>
      <c r="AQ87" s="504" t="s">
        <v>398</v>
      </c>
      <c r="AR87" s="504" t="s">
        <v>398</v>
      </c>
      <c r="AS87" s="504" t="s">
        <v>398</v>
      </c>
      <c r="AT87" s="504" t="s">
        <v>398</v>
      </c>
      <c r="AU87" s="504" t="s">
        <v>398</v>
      </c>
      <c r="AV87" s="504" t="s">
        <v>398</v>
      </c>
      <c r="AW87" s="504" t="s">
        <v>398</v>
      </c>
      <c r="AX87" s="566" t="s">
        <v>2345</v>
      </c>
    </row>
    <row r="88" spans="1:50" ht="15.75" x14ac:dyDescent="0.25">
      <c r="A88" s="526"/>
      <c r="B88" s="533"/>
      <c r="C88" s="533"/>
      <c r="D88" s="533"/>
      <c r="E88" s="584"/>
      <c r="F88" s="533"/>
      <c r="G88" s="610"/>
      <c r="H88" s="533"/>
      <c r="I88" s="526"/>
      <c r="J88" s="611"/>
      <c r="K88" s="535"/>
      <c r="L88" s="612"/>
      <c r="M88" s="613"/>
      <c r="N88" s="537"/>
      <c r="O88" s="571"/>
      <c r="P88" s="578"/>
      <c r="Q88" s="539"/>
      <c r="R88" s="539"/>
      <c r="S88" s="539"/>
      <c r="T88" s="537"/>
      <c r="U88" s="539"/>
      <c r="V88" s="539"/>
      <c r="W88" s="539"/>
      <c r="X88" s="539"/>
      <c r="Y88" s="539"/>
      <c r="Z88" s="537"/>
      <c r="AA88" s="539"/>
      <c r="AB88" s="537"/>
      <c r="AC88" s="539"/>
      <c r="AD88" s="539"/>
      <c r="AE88" s="539"/>
      <c r="AF88" s="539"/>
      <c r="AG88" s="539"/>
      <c r="AH88" s="539"/>
      <c r="AI88" s="539"/>
      <c r="AJ88" s="539"/>
      <c r="AK88" s="539"/>
      <c r="AL88" s="541"/>
      <c r="AM88" s="541"/>
      <c r="AN88" s="541"/>
      <c r="AO88" s="541"/>
      <c r="AP88" s="541"/>
      <c r="AQ88" s="541"/>
      <c r="AR88" s="541"/>
      <c r="AS88" s="541"/>
      <c r="AT88" s="541"/>
      <c r="AU88" s="541"/>
      <c r="AV88" s="541"/>
      <c r="AW88" s="541"/>
      <c r="AX88" s="539"/>
    </row>
    <row r="89" spans="1:50" ht="255" x14ac:dyDescent="0.25">
      <c r="A89" s="492" t="s">
        <v>362</v>
      </c>
      <c r="B89" s="124" t="s">
        <v>2147</v>
      </c>
      <c r="C89" s="124" t="s">
        <v>2346</v>
      </c>
      <c r="D89" s="492" t="s">
        <v>2347</v>
      </c>
      <c r="E89" s="120">
        <v>1</v>
      </c>
      <c r="F89" s="124" t="s">
        <v>2348</v>
      </c>
      <c r="G89" s="152" t="s">
        <v>2349</v>
      </c>
      <c r="H89" s="492" t="s">
        <v>2350</v>
      </c>
      <c r="I89" s="492" t="s">
        <v>2351</v>
      </c>
      <c r="J89" s="23">
        <v>2</v>
      </c>
      <c r="K89" s="23" t="s">
        <v>74</v>
      </c>
      <c r="L89" s="542">
        <v>30</v>
      </c>
      <c r="M89" s="134">
        <v>11</v>
      </c>
      <c r="N89" s="614" t="s">
        <v>2351</v>
      </c>
      <c r="O89" s="600">
        <v>11</v>
      </c>
      <c r="P89" s="545">
        <v>12500000</v>
      </c>
      <c r="Q89" s="497"/>
      <c r="R89" s="498"/>
      <c r="S89" s="499"/>
      <c r="T89" s="501">
        <v>500000</v>
      </c>
      <c r="U89" s="497"/>
      <c r="V89" s="498"/>
      <c r="W89" s="498"/>
      <c r="X89" s="498"/>
      <c r="Y89" s="499"/>
      <c r="Z89" s="501">
        <v>5000000</v>
      </c>
      <c r="AA89" s="573"/>
      <c r="AB89" s="501">
        <v>7000000</v>
      </c>
      <c r="AC89" s="497"/>
      <c r="AD89" s="498"/>
      <c r="AE89" s="566" t="s">
        <v>2352</v>
      </c>
      <c r="AF89" s="544" t="s">
        <v>62</v>
      </c>
      <c r="AG89" s="496" t="s">
        <v>2251</v>
      </c>
      <c r="AH89" s="504" t="s">
        <v>1724</v>
      </c>
      <c r="AI89" s="504">
        <v>7536</v>
      </c>
      <c r="AJ89" s="603">
        <v>350000</v>
      </c>
      <c r="AK89" s="615" t="s">
        <v>2353</v>
      </c>
      <c r="AL89" s="504" t="s">
        <v>398</v>
      </c>
      <c r="AM89" s="504" t="s">
        <v>398</v>
      </c>
      <c r="AN89" s="504" t="s">
        <v>398</v>
      </c>
      <c r="AO89" s="504" t="s">
        <v>398</v>
      </c>
      <c r="AP89" s="504" t="s">
        <v>398</v>
      </c>
      <c r="AQ89" s="504" t="s">
        <v>398</v>
      </c>
      <c r="AR89" s="504" t="s">
        <v>398</v>
      </c>
      <c r="AS89" s="504" t="s">
        <v>398</v>
      </c>
      <c r="AT89" s="504" t="s">
        <v>398</v>
      </c>
      <c r="AU89" s="504" t="s">
        <v>398</v>
      </c>
      <c r="AV89" s="504" t="s">
        <v>398</v>
      </c>
      <c r="AW89" s="504" t="s">
        <v>398</v>
      </c>
      <c r="AX89" s="496" t="s">
        <v>2354</v>
      </c>
    </row>
    <row r="90" spans="1:50" ht="240" x14ac:dyDescent="0.25">
      <c r="A90" s="492" t="s">
        <v>362</v>
      </c>
      <c r="B90" s="124" t="s">
        <v>2147</v>
      </c>
      <c r="C90" s="124" t="s">
        <v>2346</v>
      </c>
      <c r="D90" s="492" t="s">
        <v>2347</v>
      </c>
      <c r="E90" s="120">
        <v>1</v>
      </c>
      <c r="F90" s="124" t="s">
        <v>2348</v>
      </c>
      <c r="G90" s="152" t="s">
        <v>2349</v>
      </c>
      <c r="H90" s="492" t="s">
        <v>2350</v>
      </c>
      <c r="I90" s="492" t="s">
        <v>2351</v>
      </c>
      <c r="J90" s="23">
        <v>2</v>
      </c>
      <c r="K90" s="23" t="s">
        <v>74</v>
      </c>
      <c r="L90" s="542">
        <v>30</v>
      </c>
      <c r="M90" s="575"/>
      <c r="N90" s="616"/>
      <c r="O90" s="549"/>
      <c r="P90" s="565"/>
      <c r="Q90" s="497"/>
      <c r="R90" s="498"/>
      <c r="S90" s="499"/>
      <c r="T90" s="580"/>
      <c r="U90" s="497"/>
      <c r="V90" s="498"/>
      <c r="W90" s="498"/>
      <c r="X90" s="498"/>
      <c r="Y90" s="499"/>
      <c r="Z90" s="580"/>
      <c r="AA90" s="573"/>
      <c r="AB90" s="580"/>
      <c r="AC90" s="497"/>
      <c r="AD90" s="498"/>
      <c r="AE90" s="566" t="s">
        <v>2355</v>
      </c>
      <c r="AF90" s="544" t="s">
        <v>62</v>
      </c>
      <c r="AG90" s="496" t="s">
        <v>2356</v>
      </c>
      <c r="AH90" s="504" t="s">
        <v>2201</v>
      </c>
      <c r="AI90" s="504">
        <v>11319</v>
      </c>
      <c r="AJ90" s="603">
        <v>350000</v>
      </c>
      <c r="AK90" s="615" t="s">
        <v>2353</v>
      </c>
      <c r="AL90" s="504" t="s">
        <v>398</v>
      </c>
      <c r="AM90" s="504" t="s">
        <v>398</v>
      </c>
      <c r="AN90" s="504" t="s">
        <v>398</v>
      </c>
      <c r="AO90" s="504" t="s">
        <v>398</v>
      </c>
      <c r="AP90" s="504" t="s">
        <v>398</v>
      </c>
      <c r="AQ90" s="504" t="s">
        <v>398</v>
      </c>
      <c r="AR90" s="504" t="s">
        <v>398</v>
      </c>
      <c r="AS90" s="504" t="s">
        <v>398</v>
      </c>
      <c r="AT90" s="504" t="s">
        <v>398</v>
      </c>
      <c r="AU90" s="504" t="s">
        <v>398</v>
      </c>
      <c r="AV90" s="504" t="s">
        <v>398</v>
      </c>
      <c r="AW90" s="504" t="s">
        <v>398</v>
      </c>
      <c r="AX90" s="496" t="s">
        <v>2354</v>
      </c>
    </row>
    <row r="91" spans="1:50" ht="300" x14ac:dyDescent="0.25">
      <c r="A91" s="492" t="s">
        <v>362</v>
      </c>
      <c r="B91" s="124" t="s">
        <v>2147</v>
      </c>
      <c r="C91" s="124" t="s">
        <v>2346</v>
      </c>
      <c r="D91" s="492" t="s">
        <v>2347</v>
      </c>
      <c r="E91" s="120">
        <v>1</v>
      </c>
      <c r="F91" s="124" t="s">
        <v>2348</v>
      </c>
      <c r="G91" s="152" t="s">
        <v>2349</v>
      </c>
      <c r="H91" s="492" t="s">
        <v>2350</v>
      </c>
      <c r="I91" s="492" t="s">
        <v>2351</v>
      </c>
      <c r="J91" s="23">
        <v>2</v>
      </c>
      <c r="K91" s="23" t="s">
        <v>74</v>
      </c>
      <c r="L91" s="542">
        <v>30</v>
      </c>
      <c r="M91" s="575"/>
      <c r="N91" s="616"/>
      <c r="O91" s="549"/>
      <c r="P91" s="565"/>
      <c r="Q91" s="497"/>
      <c r="R91" s="498"/>
      <c r="S91" s="499"/>
      <c r="T91" s="580"/>
      <c r="U91" s="497"/>
      <c r="V91" s="498"/>
      <c r="W91" s="498"/>
      <c r="X91" s="498"/>
      <c r="Y91" s="499"/>
      <c r="Z91" s="580"/>
      <c r="AA91" s="573"/>
      <c r="AB91" s="580"/>
      <c r="AC91" s="497"/>
      <c r="AD91" s="498"/>
      <c r="AE91" s="566" t="s">
        <v>2357</v>
      </c>
      <c r="AF91" s="544" t="s">
        <v>62</v>
      </c>
      <c r="AG91" s="496" t="s">
        <v>2174</v>
      </c>
      <c r="AH91" s="496" t="s">
        <v>2322</v>
      </c>
      <c r="AI91" s="504">
        <v>7417</v>
      </c>
      <c r="AJ91" s="603">
        <v>416547.70799999998</v>
      </c>
      <c r="AK91" s="615" t="s">
        <v>2358</v>
      </c>
      <c r="AL91" s="504" t="s">
        <v>398</v>
      </c>
      <c r="AM91" s="504" t="s">
        <v>398</v>
      </c>
      <c r="AN91" s="504" t="s">
        <v>398</v>
      </c>
      <c r="AO91" s="504" t="s">
        <v>398</v>
      </c>
      <c r="AP91" s="504" t="s">
        <v>398</v>
      </c>
      <c r="AQ91" s="504" t="s">
        <v>398</v>
      </c>
      <c r="AR91" s="504" t="s">
        <v>398</v>
      </c>
      <c r="AS91" s="504" t="s">
        <v>398</v>
      </c>
      <c r="AT91" s="504" t="s">
        <v>398</v>
      </c>
      <c r="AU91" s="504" t="s">
        <v>398</v>
      </c>
      <c r="AV91" s="504" t="s">
        <v>398</v>
      </c>
      <c r="AW91" s="504" t="s">
        <v>398</v>
      </c>
      <c r="AX91" s="496" t="s">
        <v>2354</v>
      </c>
    </row>
    <row r="92" spans="1:50" ht="285" x14ac:dyDescent="0.25">
      <c r="A92" s="492" t="s">
        <v>362</v>
      </c>
      <c r="B92" s="124" t="s">
        <v>2147</v>
      </c>
      <c r="C92" s="124" t="s">
        <v>2346</v>
      </c>
      <c r="D92" s="492" t="s">
        <v>2347</v>
      </c>
      <c r="E92" s="120">
        <v>1</v>
      </c>
      <c r="F92" s="124" t="s">
        <v>2348</v>
      </c>
      <c r="G92" s="152" t="s">
        <v>2349</v>
      </c>
      <c r="H92" s="492" t="s">
        <v>2350</v>
      </c>
      <c r="I92" s="492" t="s">
        <v>2351</v>
      </c>
      <c r="J92" s="23">
        <v>2</v>
      </c>
      <c r="K92" s="23" t="s">
        <v>74</v>
      </c>
      <c r="L92" s="542">
        <v>30</v>
      </c>
      <c r="M92" s="575"/>
      <c r="N92" s="616"/>
      <c r="O92" s="549"/>
      <c r="P92" s="565"/>
      <c r="Q92" s="497"/>
      <c r="R92" s="498"/>
      <c r="S92" s="499"/>
      <c r="T92" s="580"/>
      <c r="U92" s="497"/>
      <c r="V92" s="498"/>
      <c r="W92" s="498"/>
      <c r="X92" s="498"/>
      <c r="Y92" s="499"/>
      <c r="Z92" s="580"/>
      <c r="AA92" s="573"/>
      <c r="AB92" s="580"/>
      <c r="AC92" s="497"/>
      <c r="AD92" s="498"/>
      <c r="AE92" s="566" t="s">
        <v>2359</v>
      </c>
      <c r="AF92" s="544" t="s">
        <v>62</v>
      </c>
      <c r="AG92" s="496" t="s">
        <v>2360</v>
      </c>
      <c r="AH92" s="504" t="s">
        <v>2201</v>
      </c>
      <c r="AI92" s="504">
        <v>8464</v>
      </c>
      <c r="AJ92" s="603">
        <v>416547.70799999998</v>
      </c>
      <c r="AK92" s="615" t="s">
        <v>2358</v>
      </c>
      <c r="AL92" s="504" t="s">
        <v>398</v>
      </c>
      <c r="AM92" s="504" t="s">
        <v>398</v>
      </c>
      <c r="AN92" s="504" t="s">
        <v>398</v>
      </c>
      <c r="AO92" s="504" t="s">
        <v>398</v>
      </c>
      <c r="AP92" s="504" t="s">
        <v>398</v>
      </c>
      <c r="AQ92" s="504" t="s">
        <v>398</v>
      </c>
      <c r="AR92" s="504" t="s">
        <v>398</v>
      </c>
      <c r="AS92" s="504" t="s">
        <v>398</v>
      </c>
      <c r="AT92" s="504" t="s">
        <v>398</v>
      </c>
      <c r="AU92" s="504" t="s">
        <v>398</v>
      </c>
      <c r="AV92" s="504" t="s">
        <v>398</v>
      </c>
      <c r="AW92" s="504" t="s">
        <v>398</v>
      </c>
      <c r="AX92" s="496" t="s">
        <v>2354</v>
      </c>
    </row>
    <row r="93" spans="1:50" ht="330" x14ac:dyDescent="0.25">
      <c r="A93" s="492" t="s">
        <v>362</v>
      </c>
      <c r="B93" s="124" t="s">
        <v>2147</v>
      </c>
      <c r="C93" s="124" t="s">
        <v>2346</v>
      </c>
      <c r="D93" s="492" t="s">
        <v>2347</v>
      </c>
      <c r="E93" s="120">
        <v>1</v>
      </c>
      <c r="F93" s="124" t="s">
        <v>2348</v>
      </c>
      <c r="G93" s="152" t="s">
        <v>2349</v>
      </c>
      <c r="H93" s="492" t="s">
        <v>2350</v>
      </c>
      <c r="I93" s="492" t="s">
        <v>2351</v>
      </c>
      <c r="J93" s="23">
        <v>2</v>
      </c>
      <c r="K93" s="23" t="s">
        <v>74</v>
      </c>
      <c r="L93" s="542">
        <v>30</v>
      </c>
      <c r="M93" s="575"/>
      <c r="N93" s="616"/>
      <c r="O93" s="549"/>
      <c r="P93" s="565"/>
      <c r="Q93" s="497"/>
      <c r="R93" s="498"/>
      <c r="S93" s="499"/>
      <c r="T93" s="580"/>
      <c r="U93" s="497"/>
      <c r="V93" s="498"/>
      <c r="W93" s="498"/>
      <c r="X93" s="498"/>
      <c r="Y93" s="499"/>
      <c r="Z93" s="580"/>
      <c r="AA93" s="573"/>
      <c r="AB93" s="580"/>
      <c r="AC93" s="497"/>
      <c r="AD93" s="498"/>
      <c r="AE93" s="566" t="s">
        <v>2361</v>
      </c>
      <c r="AF93" s="544" t="s">
        <v>62</v>
      </c>
      <c r="AG93" s="496" t="s">
        <v>2362</v>
      </c>
      <c r="AH93" s="504" t="s">
        <v>1727</v>
      </c>
      <c r="AI93" s="504">
        <v>4289</v>
      </c>
      <c r="AJ93" s="603">
        <v>350000</v>
      </c>
      <c r="AK93" s="615" t="s">
        <v>2353</v>
      </c>
      <c r="AL93" s="504" t="s">
        <v>398</v>
      </c>
      <c r="AM93" s="504" t="s">
        <v>398</v>
      </c>
      <c r="AN93" s="504" t="s">
        <v>398</v>
      </c>
      <c r="AO93" s="504" t="s">
        <v>398</v>
      </c>
      <c r="AP93" s="504" t="s">
        <v>398</v>
      </c>
      <c r="AQ93" s="504" t="s">
        <v>398</v>
      </c>
      <c r="AR93" s="504" t="s">
        <v>398</v>
      </c>
      <c r="AS93" s="504" t="s">
        <v>398</v>
      </c>
      <c r="AT93" s="504" t="s">
        <v>398</v>
      </c>
      <c r="AU93" s="504" t="s">
        <v>398</v>
      </c>
      <c r="AV93" s="504" t="s">
        <v>398</v>
      </c>
      <c r="AW93" s="504" t="s">
        <v>398</v>
      </c>
      <c r="AX93" s="496" t="s">
        <v>2354</v>
      </c>
    </row>
    <row r="94" spans="1:50" ht="240" x14ac:dyDescent="0.25">
      <c r="A94" s="492" t="s">
        <v>362</v>
      </c>
      <c r="B94" s="124" t="s">
        <v>2147</v>
      </c>
      <c r="C94" s="124" t="s">
        <v>2346</v>
      </c>
      <c r="D94" s="492" t="s">
        <v>2347</v>
      </c>
      <c r="E94" s="120">
        <v>1</v>
      </c>
      <c r="F94" s="124" t="s">
        <v>2348</v>
      </c>
      <c r="G94" s="152" t="s">
        <v>2349</v>
      </c>
      <c r="H94" s="492" t="s">
        <v>2350</v>
      </c>
      <c r="I94" s="492" t="s">
        <v>2351</v>
      </c>
      <c r="J94" s="23">
        <v>2</v>
      </c>
      <c r="K94" s="23" t="s">
        <v>74</v>
      </c>
      <c r="L94" s="542">
        <v>30</v>
      </c>
      <c r="M94" s="575"/>
      <c r="N94" s="616"/>
      <c r="O94" s="549"/>
      <c r="P94" s="565"/>
      <c r="Q94" s="497"/>
      <c r="R94" s="498"/>
      <c r="S94" s="499"/>
      <c r="T94" s="580"/>
      <c r="U94" s="497"/>
      <c r="V94" s="498"/>
      <c r="W94" s="498"/>
      <c r="X94" s="498"/>
      <c r="Y94" s="499"/>
      <c r="Z94" s="580"/>
      <c r="AA94" s="573"/>
      <c r="AB94" s="580"/>
      <c r="AC94" s="497"/>
      <c r="AD94" s="498"/>
      <c r="AE94" s="566" t="s">
        <v>2363</v>
      </c>
      <c r="AF94" s="544" t="s">
        <v>62</v>
      </c>
      <c r="AG94" s="496" t="s">
        <v>2364</v>
      </c>
      <c r="AH94" s="504" t="s">
        <v>2365</v>
      </c>
      <c r="AI94" s="504">
        <v>5973</v>
      </c>
      <c r="AJ94" s="603">
        <v>1800000</v>
      </c>
      <c r="AK94" s="615" t="s">
        <v>2366</v>
      </c>
      <c r="AL94" s="504" t="s">
        <v>398</v>
      </c>
      <c r="AM94" s="504" t="s">
        <v>398</v>
      </c>
      <c r="AN94" s="504" t="s">
        <v>398</v>
      </c>
      <c r="AO94" s="504" t="s">
        <v>398</v>
      </c>
      <c r="AP94" s="504" t="s">
        <v>398</v>
      </c>
      <c r="AQ94" s="504" t="s">
        <v>398</v>
      </c>
      <c r="AR94" s="504" t="s">
        <v>398</v>
      </c>
      <c r="AS94" s="504" t="s">
        <v>398</v>
      </c>
      <c r="AT94" s="504" t="s">
        <v>398</v>
      </c>
      <c r="AU94" s="504" t="s">
        <v>398</v>
      </c>
      <c r="AV94" s="504" t="s">
        <v>398</v>
      </c>
      <c r="AW94" s="504" t="s">
        <v>398</v>
      </c>
      <c r="AX94" s="496" t="s">
        <v>2354</v>
      </c>
    </row>
    <row r="95" spans="1:50" ht="240" x14ac:dyDescent="0.25">
      <c r="A95" s="492" t="s">
        <v>362</v>
      </c>
      <c r="B95" s="124" t="s">
        <v>2147</v>
      </c>
      <c r="C95" s="124" t="s">
        <v>2346</v>
      </c>
      <c r="D95" s="492" t="s">
        <v>2347</v>
      </c>
      <c r="E95" s="120">
        <v>1</v>
      </c>
      <c r="F95" s="124" t="s">
        <v>2348</v>
      </c>
      <c r="G95" s="152" t="s">
        <v>2349</v>
      </c>
      <c r="H95" s="492" t="s">
        <v>2350</v>
      </c>
      <c r="I95" s="492" t="s">
        <v>2351</v>
      </c>
      <c r="J95" s="23">
        <v>2</v>
      </c>
      <c r="K95" s="23" t="s">
        <v>74</v>
      </c>
      <c r="L95" s="542">
        <v>30</v>
      </c>
      <c r="M95" s="575"/>
      <c r="N95" s="616"/>
      <c r="O95" s="549"/>
      <c r="P95" s="565"/>
      <c r="Q95" s="497"/>
      <c r="R95" s="498"/>
      <c r="S95" s="499"/>
      <c r="T95" s="580"/>
      <c r="U95" s="497"/>
      <c r="V95" s="498"/>
      <c r="W95" s="498"/>
      <c r="X95" s="498"/>
      <c r="Y95" s="499"/>
      <c r="Z95" s="580"/>
      <c r="AA95" s="573"/>
      <c r="AB95" s="580"/>
      <c r="AC95" s="497"/>
      <c r="AD95" s="498"/>
      <c r="AE95" s="566" t="s">
        <v>2367</v>
      </c>
      <c r="AF95" s="544" t="s">
        <v>62</v>
      </c>
      <c r="AG95" s="496" t="s">
        <v>2368</v>
      </c>
      <c r="AH95" s="496" t="s">
        <v>1724</v>
      </c>
      <c r="AI95" s="504">
        <v>24251</v>
      </c>
      <c r="AJ95" s="603">
        <v>450000</v>
      </c>
      <c r="AK95" s="615" t="s">
        <v>2369</v>
      </c>
      <c r="AL95" s="504" t="s">
        <v>398</v>
      </c>
      <c r="AM95" s="504" t="s">
        <v>398</v>
      </c>
      <c r="AN95" s="504" t="s">
        <v>398</v>
      </c>
      <c r="AO95" s="504" t="s">
        <v>398</v>
      </c>
      <c r="AP95" s="504" t="s">
        <v>398</v>
      </c>
      <c r="AQ95" s="504" t="s">
        <v>398</v>
      </c>
      <c r="AR95" s="504" t="s">
        <v>398</v>
      </c>
      <c r="AS95" s="504" t="s">
        <v>398</v>
      </c>
      <c r="AT95" s="504" t="s">
        <v>398</v>
      </c>
      <c r="AU95" s="504" t="s">
        <v>398</v>
      </c>
      <c r="AV95" s="504" t="s">
        <v>398</v>
      </c>
      <c r="AW95" s="504" t="s">
        <v>398</v>
      </c>
      <c r="AX95" s="496" t="s">
        <v>2354</v>
      </c>
    </row>
    <row r="96" spans="1:50" ht="285" x14ac:dyDescent="0.25">
      <c r="A96" s="492" t="s">
        <v>362</v>
      </c>
      <c r="B96" s="124" t="s">
        <v>2147</v>
      </c>
      <c r="C96" s="124" t="s">
        <v>2346</v>
      </c>
      <c r="D96" s="492" t="s">
        <v>2347</v>
      </c>
      <c r="E96" s="120">
        <v>1</v>
      </c>
      <c r="F96" s="124" t="s">
        <v>2348</v>
      </c>
      <c r="G96" s="152" t="s">
        <v>2349</v>
      </c>
      <c r="H96" s="492" t="s">
        <v>2350</v>
      </c>
      <c r="I96" s="492" t="s">
        <v>2351</v>
      </c>
      <c r="J96" s="23">
        <v>2</v>
      </c>
      <c r="K96" s="23" t="s">
        <v>74</v>
      </c>
      <c r="L96" s="542">
        <v>30</v>
      </c>
      <c r="M96" s="575"/>
      <c r="N96" s="616"/>
      <c r="O96" s="549"/>
      <c r="P96" s="565"/>
      <c r="Q96" s="497"/>
      <c r="R96" s="498"/>
      <c r="S96" s="499"/>
      <c r="T96" s="580"/>
      <c r="U96" s="497"/>
      <c r="V96" s="498"/>
      <c r="W96" s="498"/>
      <c r="X96" s="498"/>
      <c r="Y96" s="499"/>
      <c r="Z96" s="580"/>
      <c r="AA96" s="573"/>
      <c r="AB96" s="580"/>
      <c r="AC96" s="497"/>
      <c r="AD96" s="498"/>
      <c r="AE96" s="602" t="s">
        <v>2370</v>
      </c>
      <c r="AF96" s="544" t="s">
        <v>62</v>
      </c>
      <c r="AG96" s="544" t="s">
        <v>2164</v>
      </c>
      <c r="AH96" s="544" t="s">
        <v>2165</v>
      </c>
      <c r="AI96" s="546">
        <v>15360</v>
      </c>
      <c r="AJ96" s="617">
        <v>1575056</v>
      </c>
      <c r="AK96" s="498"/>
      <c r="AL96" s="504" t="s">
        <v>398</v>
      </c>
      <c r="AM96" s="504" t="s">
        <v>398</v>
      </c>
      <c r="AN96" s="504" t="s">
        <v>398</v>
      </c>
      <c r="AO96" s="504" t="s">
        <v>398</v>
      </c>
      <c r="AP96" s="504" t="s">
        <v>398</v>
      </c>
      <c r="AQ96" s="504" t="s">
        <v>398</v>
      </c>
      <c r="AR96" s="504" t="s">
        <v>398</v>
      </c>
      <c r="AS96" s="504" t="s">
        <v>398</v>
      </c>
      <c r="AT96" s="504" t="s">
        <v>398</v>
      </c>
      <c r="AU96" s="504" t="s">
        <v>398</v>
      </c>
      <c r="AV96" s="504" t="s">
        <v>398</v>
      </c>
      <c r="AW96" s="504" t="s">
        <v>398</v>
      </c>
      <c r="AX96" s="544" t="s">
        <v>2213</v>
      </c>
    </row>
    <row r="97" spans="1:50" ht="375" x14ac:dyDescent="0.25">
      <c r="A97" s="492" t="s">
        <v>362</v>
      </c>
      <c r="B97" s="124" t="s">
        <v>2147</v>
      </c>
      <c r="C97" s="124" t="s">
        <v>2346</v>
      </c>
      <c r="D97" s="492" t="s">
        <v>2347</v>
      </c>
      <c r="E97" s="120">
        <v>1</v>
      </c>
      <c r="F97" s="124" t="s">
        <v>2348</v>
      </c>
      <c r="G97" s="152" t="s">
        <v>2349</v>
      </c>
      <c r="H97" s="492" t="s">
        <v>2350</v>
      </c>
      <c r="I97" s="492" t="s">
        <v>2351</v>
      </c>
      <c r="J97" s="23">
        <v>2</v>
      </c>
      <c r="K97" s="23" t="s">
        <v>74</v>
      </c>
      <c r="L97" s="542">
        <v>30</v>
      </c>
      <c r="M97" s="575"/>
      <c r="N97" s="616"/>
      <c r="O97" s="549"/>
      <c r="P97" s="565"/>
      <c r="Q97" s="497"/>
      <c r="R97" s="498"/>
      <c r="S97" s="499"/>
      <c r="T97" s="580"/>
      <c r="U97" s="497"/>
      <c r="V97" s="498"/>
      <c r="W97" s="498"/>
      <c r="X97" s="498"/>
      <c r="Y97" s="499"/>
      <c r="Z97" s="580"/>
      <c r="AA97" s="573"/>
      <c r="AB97" s="580"/>
      <c r="AC97" s="497"/>
      <c r="AD97" s="498"/>
      <c r="AE97" s="618" t="s">
        <v>2371</v>
      </c>
      <c r="AF97" s="496" t="s">
        <v>62</v>
      </c>
      <c r="AG97" s="496" t="s">
        <v>1918</v>
      </c>
      <c r="AH97" s="496" t="s">
        <v>1727</v>
      </c>
      <c r="AI97" s="496"/>
      <c r="AJ97" s="619">
        <v>150000</v>
      </c>
      <c r="AK97" s="498"/>
      <c r="AL97" s="504" t="s">
        <v>398</v>
      </c>
      <c r="AM97" s="504" t="s">
        <v>398</v>
      </c>
      <c r="AN97" s="504" t="s">
        <v>398</v>
      </c>
      <c r="AO97" s="504" t="s">
        <v>398</v>
      </c>
      <c r="AP97" s="504" t="s">
        <v>398</v>
      </c>
      <c r="AQ97" s="504" t="s">
        <v>398</v>
      </c>
      <c r="AR97" s="504" t="s">
        <v>398</v>
      </c>
      <c r="AS97" s="504" t="s">
        <v>398</v>
      </c>
      <c r="AT97" s="504" t="s">
        <v>398</v>
      </c>
      <c r="AU97" s="504" t="s">
        <v>398</v>
      </c>
      <c r="AV97" s="504" t="s">
        <v>398</v>
      </c>
      <c r="AW97" s="504" t="s">
        <v>398</v>
      </c>
      <c r="AX97" s="544" t="s">
        <v>2213</v>
      </c>
    </row>
    <row r="98" spans="1:50" ht="300" x14ac:dyDescent="0.25">
      <c r="A98" s="492" t="s">
        <v>362</v>
      </c>
      <c r="B98" s="124" t="s">
        <v>2147</v>
      </c>
      <c r="C98" s="124" t="s">
        <v>2346</v>
      </c>
      <c r="D98" s="492" t="s">
        <v>2347</v>
      </c>
      <c r="E98" s="120">
        <v>1</v>
      </c>
      <c r="F98" s="124" t="s">
        <v>2348</v>
      </c>
      <c r="G98" s="152" t="s">
        <v>2349</v>
      </c>
      <c r="H98" s="492" t="s">
        <v>2350</v>
      </c>
      <c r="I98" s="492" t="s">
        <v>2351</v>
      </c>
      <c r="J98" s="23">
        <v>2</v>
      </c>
      <c r="K98" s="23" t="s">
        <v>74</v>
      </c>
      <c r="L98" s="542">
        <v>30</v>
      </c>
      <c r="M98" s="145"/>
      <c r="N98" s="620"/>
      <c r="O98" s="553"/>
      <c r="P98" s="565"/>
      <c r="Q98" s="594"/>
      <c r="R98" s="561"/>
      <c r="S98" s="595"/>
      <c r="T98" s="580"/>
      <c r="U98" s="594"/>
      <c r="V98" s="561"/>
      <c r="W98" s="561"/>
      <c r="X98" s="561"/>
      <c r="Y98" s="595"/>
      <c r="Z98" s="580"/>
      <c r="AA98" s="621"/>
      <c r="AB98" s="580"/>
      <c r="AC98" s="497"/>
      <c r="AD98" s="498"/>
      <c r="AE98" s="620" t="s">
        <v>2372</v>
      </c>
      <c r="AF98" s="496" t="s">
        <v>62</v>
      </c>
      <c r="AG98" s="552" t="s">
        <v>1918</v>
      </c>
      <c r="AH98" s="552" t="s">
        <v>1727</v>
      </c>
      <c r="AI98" s="552"/>
      <c r="AJ98" s="622">
        <v>1398000</v>
      </c>
      <c r="AK98" s="498"/>
      <c r="AL98" s="504" t="s">
        <v>398</v>
      </c>
      <c r="AM98" s="504" t="s">
        <v>398</v>
      </c>
      <c r="AN98" s="504" t="s">
        <v>398</v>
      </c>
      <c r="AO98" s="504" t="s">
        <v>398</v>
      </c>
      <c r="AP98" s="504" t="s">
        <v>398</v>
      </c>
      <c r="AQ98" s="504" t="s">
        <v>398</v>
      </c>
      <c r="AR98" s="504" t="s">
        <v>398</v>
      </c>
      <c r="AS98" s="504" t="s">
        <v>398</v>
      </c>
      <c r="AT98" s="504" t="s">
        <v>398</v>
      </c>
      <c r="AU98" s="504" t="s">
        <v>398</v>
      </c>
      <c r="AV98" s="504" t="s">
        <v>398</v>
      </c>
      <c r="AW98" s="504" t="s">
        <v>398</v>
      </c>
      <c r="AX98" s="544" t="s">
        <v>2213</v>
      </c>
    </row>
    <row r="99" spans="1:50" x14ac:dyDescent="0.25">
      <c r="A99" s="526"/>
      <c r="B99" s="533"/>
      <c r="C99" s="533"/>
      <c r="D99" s="526"/>
      <c r="E99" s="584"/>
      <c r="F99" s="533"/>
      <c r="G99" s="529"/>
      <c r="H99" s="526"/>
      <c r="I99" s="526"/>
      <c r="J99" s="604"/>
      <c r="K99" s="535"/>
      <c r="L99" s="604"/>
      <c r="M99" s="529"/>
      <c r="N99" s="540"/>
      <c r="O99" s="577"/>
      <c r="P99" s="556"/>
      <c r="Q99" s="539"/>
      <c r="R99" s="539"/>
      <c r="S99" s="539"/>
      <c r="T99" s="539"/>
      <c r="U99" s="539"/>
      <c r="V99" s="539"/>
      <c r="W99" s="539"/>
      <c r="X99" s="539"/>
      <c r="Y99" s="539"/>
      <c r="Z99" s="539"/>
      <c r="AA99" s="539"/>
      <c r="AB99" s="539"/>
      <c r="AC99" s="539"/>
      <c r="AD99" s="539"/>
      <c r="AE99" s="539"/>
      <c r="AF99" s="539"/>
      <c r="AG99" s="539"/>
      <c r="AH99" s="539"/>
      <c r="AI99" s="539"/>
      <c r="AJ99" s="539"/>
      <c r="AK99" s="539"/>
      <c r="AL99" s="541"/>
      <c r="AM99" s="541"/>
      <c r="AN99" s="541"/>
      <c r="AO99" s="541"/>
      <c r="AP99" s="541"/>
      <c r="AQ99" s="541"/>
      <c r="AR99" s="541"/>
      <c r="AS99" s="541"/>
      <c r="AT99" s="541"/>
      <c r="AU99" s="541"/>
      <c r="AV99" s="541"/>
      <c r="AW99" s="541"/>
      <c r="AX99" s="539"/>
    </row>
    <row r="100" spans="1:50" ht="285" x14ac:dyDescent="0.25">
      <c r="A100" s="492" t="s">
        <v>362</v>
      </c>
      <c r="B100" s="124" t="s">
        <v>2147</v>
      </c>
      <c r="C100" s="124" t="s">
        <v>2373</v>
      </c>
      <c r="D100" s="124" t="s">
        <v>2374</v>
      </c>
      <c r="E100" s="124" t="s">
        <v>2375</v>
      </c>
      <c r="F100" s="124" t="s">
        <v>2348</v>
      </c>
      <c r="G100" s="152" t="s">
        <v>2349</v>
      </c>
      <c r="H100" s="124" t="s">
        <v>2376</v>
      </c>
      <c r="I100" s="124" t="s">
        <v>2377</v>
      </c>
      <c r="J100" s="23">
        <v>2</v>
      </c>
      <c r="K100" s="23" t="s">
        <v>74</v>
      </c>
      <c r="L100" s="542">
        <v>5</v>
      </c>
      <c r="M100" s="134">
        <v>2</v>
      </c>
      <c r="N100" s="544" t="s">
        <v>2377</v>
      </c>
      <c r="O100" s="500">
        <v>0</v>
      </c>
      <c r="P100" s="354">
        <v>8100000</v>
      </c>
      <c r="Q100" s="497"/>
      <c r="R100" s="498"/>
      <c r="S100" s="498"/>
      <c r="T100" s="498"/>
      <c r="U100" s="498"/>
      <c r="V100" s="498"/>
      <c r="W100" s="498"/>
      <c r="X100" s="498"/>
      <c r="Y100" s="498"/>
      <c r="Z100" s="498"/>
      <c r="AA100" s="498"/>
      <c r="AB100" s="498"/>
      <c r="AC100" s="498"/>
      <c r="AD100" s="498"/>
      <c r="AE100" s="566" t="s">
        <v>2378</v>
      </c>
      <c r="AF100" s="544" t="s">
        <v>62</v>
      </c>
      <c r="AG100" s="496" t="s">
        <v>2251</v>
      </c>
      <c r="AH100" s="504" t="s">
        <v>1724</v>
      </c>
      <c r="AI100" s="504">
        <v>4060</v>
      </c>
      <c r="AJ100" s="603">
        <v>1078285.3459999999</v>
      </c>
      <c r="AK100" s="498"/>
      <c r="AL100" s="504" t="s">
        <v>398</v>
      </c>
      <c r="AM100" s="504" t="s">
        <v>398</v>
      </c>
      <c r="AN100" s="504" t="s">
        <v>398</v>
      </c>
      <c r="AO100" s="504" t="s">
        <v>398</v>
      </c>
      <c r="AP100" s="504" t="s">
        <v>398</v>
      </c>
      <c r="AQ100" s="504" t="s">
        <v>398</v>
      </c>
      <c r="AR100" s="504" t="s">
        <v>398</v>
      </c>
      <c r="AS100" s="504" t="s">
        <v>398</v>
      </c>
      <c r="AT100" s="504" t="s">
        <v>398</v>
      </c>
      <c r="AU100" s="504" t="s">
        <v>398</v>
      </c>
      <c r="AV100" s="504" t="s">
        <v>398</v>
      </c>
      <c r="AW100" s="504" t="s">
        <v>398</v>
      </c>
      <c r="AX100" s="552" t="s">
        <v>2213</v>
      </c>
    </row>
    <row r="101" spans="1:50" ht="240" x14ac:dyDescent="0.25">
      <c r="A101" s="492" t="s">
        <v>362</v>
      </c>
      <c r="B101" s="124" t="s">
        <v>2147</v>
      </c>
      <c r="C101" s="124" t="s">
        <v>2373</v>
      </c>
      <c r="D101" s="124" t="s">
        <v>2374</v>
      </c>
      <c r="E101" s="124" t="s">
        <v>2375</v>
      </c>
      <c r="F101" s="124" t="s">
        <v>2348</v>
      </c>
      <c r="G101" s="152" t="s">
        <v>2349</v>
      </c>
      <c r="H101" s="124" t="s">
        <v>2376</v>
      </c>
      <c r="I101" s="124" t="s">
        <v>2377</v>
      </c>
      <c r="J101" s="23">
        <v>2</v>
      </c>
      <c r="K101" s="23" t="s">
        <v>74</v>
      </c>
      <c r="L101" s="542">
        <v>5</v>
      </c>
      <c r="M101" s="145"/>
      <c r="N101" s="552"/>
      <c r="O101" s="552"/>
      <c r="P101" s="515"/>
      <c r="Q101" s="497"/>
      <c r="R101" s="498"/>
      <c r="S101" s="498"/>
      <c r="T101" s="498"/>
      <c r="U101" s="498"/>
      <c r="V101" s="498"/>
      <c r="W101" s="498"/>
      <c r="X101" s="498"/>
      <c r="Y101" s="498"/>
      <c r="Z101" s="498"/>
      <c r="AA101" s="498"/>
      <c r="AB101" s="498"/>
      <c r="AC101" s="498"/>
      <c r="AD101" s="498"/>
      <c r="AE101" s="566" t="s">
        <v>2379</v>
      </c>
      <c r="AF101" s="544" t="s">
        <v>62</v>
      </c>
      <c r="AG101" s="496" t="s">
        <v>2380</v>
      </c>
      <c r="AH101" s="504" t="s">
        <v>1724</v>
      </c>
      <c r="AI101" s="504">
        <v>920</v>
      </c>
      <c r="AJ101" s="603">
        <v>731000</v>
      </c>
      <c r="AK101" s="498"/>
      <c r="AL101" s="504" t="s">
        <v>398</v>
      </c>
      <c r="AM101" s="504" t="s">
        <v>398</v>
      </c>
      <c r="AN101" s="504" t="s">
        <v>398</v>
      </c>
      <c r="AO101" s="504" t="s">
        <v>398</v>
      </c>
      <c r="AP101" s="504" t="s">
        <v>398</v>
      </c>
      <c r="AQ101" s="504" t="s">
        <v>398</v>
      </c>
      <c r="AR101" s="504" t="s">
        <v>398</v>
      </c>
      <c r="AS101" s="504" t="s">
        <v>398</v>
      </c>
      <c r="AT101" s="504" t="s">
        <v>398</v>
      </c>
      <c r="AU101" s="504" t="s">
        <v>398</v>
      </c>
      <c r="AV101" s="504" t="s">
        <v>398</v>
      </c>
      <c r="AW101" s="504" t="s">
        <v>398</v>
      </c>
      <c r="AX101" s="552" t="s">
        <v>2213</v>
      </c>
    </row>
    <row r="102" spans="1:50" x14ac:dyDescent="0.25">
      <c r="A102" s="526"/>
      <c r="B102" s="533"/>
      <c r="C102" s="533"/>
      <c r="D102" s="533"/>
      <c r="E102" s="533"/>
      <c r="F102" s="533"/>
      <c r="G102" s="529"/>
      <c r="H102" s="533"/>
      <c r="I102" s="533"/>
      <c r="J102" s="534"/>
      <c r="K102" s="535"/>
      <c r="L102" s="534"/>
      <c r="M102" s="555"/>
      <c r="N102" s="540"/>
      <c r="O102" s="571"/>
      <c r="P102" s="538"/>
      <c r="Q102" s="539"/>
      <c r="R102" s="539"/>
      <c r="S102" s="539"/>
      <c r="T102" s="537"/>
      <c r="U102" s="539"/>
      <c r="V102" s="539"/>
      <c r="W102" s="539"/>
      <c r="X102" s="539"/>
      <c r="Y102" s="539"/>
      <c r="Z102" s="537"/>
      <c r="AA102" s="539"/>
      <c r="AB102" s="537"/>
      <c r="AC102" s="539"/>
      <c r="AD102" s="539"/>
      <c r="AE102" s="539"/>
      <c r="AF102" s="539"/>
      <c r="AG102" s="539"/>
      <c r="AH102" s="539"/>
      <c r="AI102" s="539"/>
      <c r="AJ102" s="539"/>
      <c r="AK102" s="539"/>
      <c r="AL102" s="541"/>
      <c r="AM102" s="541"/>
      <c r="AN102" s="541"/>
      <c r="AO102" s="541"/>
      <c r="AP102" s="541"/>
      <c r="AQ102" s="541"/>
      <c r="AR102" s="541"/>
      <c r="AS102" s="541"/>
      <c r="AT102" s="541"/>
      <c r="AU102" s="541"/>
      <c r="AV102" s="541"/>
      <c r="AW102" s="541"/>
      <c r="AX102" s="539"/>
    </row>
    <row r="103" spans="1:50" ht="285" x14ac:dyDescent="0.25">
      <c r="A103" s="492" t="s">
        <v>362</v>
      </c>
      <c r="B103" s="124" t="s">
        <v>2147</v>
      </c>
      <c r="C103" s="124" t="s">
        <v>2373</v>
      </c>
      <c r="D103" s="124" t="s">
        <v>2374</v>
      </c>
      <c r="E103" s="124" t="s">
        <v>2375</v>
      </c>
      <c r="F103" s="124"/>
      <c r="G103" s="152" t="s">
        <v>2349</v>
      </c>
      <c r="H103" s="124" t="s">
        <v>2381</v>
      </c>
      <c r="I103" s="124" t="s">
        <v>2382</v>
      </c>
      <c r="J103" s="23">
        <v>3</v>
      </c>
      <c r="K103" s="23" t="s">
        <v>74</v>
      </c>
      <c r="L103" s="542">
        <v>20</v>
      </c>
      <c r="M103" s="134">
        <v>5</v>
      </c>
      <c r="N103" s="544" t="s">
        <v>2382</v>
      </c>
      <c r="O103" s="104">
        <v>1</v>
      </c>
      <c r="P103" s="354">
        <v>7100000</v>
      </c>
      <c r="Q103" s="497"/>
      <c r="R103" s="498"/>
      <c r="S103" s="499"/>
      <c r="T103" s="501">
        <v>200000</v>
      </c>
      <c r="U103" s="497"/>
      <c r="V103" s="498"/>
      <c r="W103" s="498"/>
      <c r="X103" s="498"/>
      <c r="Y103" s="499"/>
      <c r="Z103" s="501">
        <v>3900000</v>
      </c>
      <c r="AA103" s="573"/>
      <c r="AB103" s="501">
        <v>3000000</v>
      </c>
      <c r="AC103" s="497"/>
      <c r="AD103" s="498"/>
      <c r="AE103" s="503" t="s">
        <v>2383</v>
      </c>
      <c r="AF103" s="544" t="s">
        <v>62</v>
      </c>
      <c r="AG103" s="504" t="s">
        <v>2300</v>
      </c>
      <c r="AH103" s="504"/>
      <c r="AI103" s="504">
        <v>900</v>
      </c>
      <c r="AJ103" s="603">
        <f>165253.311/3</f>
        <v>55084.436999999998</v>
      </c>
      <c r="AK103" s="498"/>
      <c r="AL103" s="504" t="s">
        <v>398</v>
      </c>
      <c r="AM103" s="504" t="s">
        <v>398</v>
      </c>
      <c r="AN103" s="504" t="s">
        <v>398</v>
      </c>
      <c r="AO103" s="504" t="s">
        <v>398</v>
      </c>
      <c r="AP103" s="504" t="s">
        <v>398</v>
      </c>
      <c r="AQ103" s="504" t="s">
        <v>398</v>
      </c>
      <c r="AR103" s="504" t="s">
        <v>398</v>
      </c>
      <c r="AS103" s="504" t="s">
        <v>398</v>
      </c>
      <c r="AT103" s="504" t="s">
        <v>398</v>
      </c>
      <c r="AU103" s="504" t="s">
        <v>398</v>
      </c>
      <c r="AV103" s="504" t="s">
        <v>398</v>
      </c>
      <c r="AW103" s="504" t="s">
        <v>398</v>
      </c>
      <c r="AX103" s="552" t="s">
        <v>2213</v>
      </c>
    </row>
    <row r="104" spans="1:50" ht="285" x14ac:dyDescent="0.25">
      <c r="A104" s="492" t="s">
        <v>362</v>
      </c>
      <c r="B104" s="124" t="s">
        <v>2147</v>
      </c>
      <c r="C104" s="124" t="s">
        <v>2373</v>
      </c>
      <c r="D104" s="124" t="s">
        <v>2374</v>
      </c>
      <c r="E104" s="124" t="s">
        <v>2375</v>
      </c>
      <c r="F104" s="124"/>
      <c r="G104" s="152" t="s">
        <v>2349</v>
      </c>
      <c r="H104" s="124" t="s">
        <v>2381</v>
      </c>
      <c r="I104" s="124" t="s">
        <v>2382</v>
      </c>
      <c r="J104" s="23">
        <v>3</v>
      </c>
      <c r="K104" s="23" t="s">
        <v>74</v>
      </c>
      <c r="L104" s="542">
        <v>20</v>
      </c>
      <c r="M104" s="575"/>
      <c r="N104" s="548"/>
      <c r="O104" s="623"/>
      <c r="P104" s="579"/>
      <c r="Q104" s="497"/>
      <c r="R104" s="498"/>
      <c r="S104" s="499"/>
      <c r="T104" s="580"/>
      <c r="U104" s="497"/>
      <c r="V104" s="498"/>
      <c r="W104" s="498"/>
      <c r="X104" s="498"/>
      <c r="Y104" s="499"/>
      <c r="Z104" s="580"/>
      <c r="AA104" s="573"/>
      <c r="AB104" s="580"/>
      <c r="AC104" s="497"/>
      <c r="AD104" s="498"/>
      <c r="AE104" s="503" t="s">
        <v>2384</v>
      </c>
      <c r="AF104" s="544" t="s">
        <v>62</v>
      </c>
      <c r="AG104" s="504" t="s">
        <v>2300</v>
      </c>
      <c r="AH104" s="504"/>
      <c r="AI104" s="504">
        <v>900</v>
      </c>
      <c r="AJ104" s="603">
        <f>AJ103</f>
        <v>55084.436999999998</v>
      </c>
      <c r="AK104" s="498"/>
      <c r="AL104" s="504" t="s">
        <v>398</v>
      </c>
      <c r="AM104" s="504" t="s">
        <v>398</v>
      </c>
      <c r="AN104" s="504" t="s">
        <v>398</v>
      </c>
      <c r="AO104" s="504" t="s">
        <v>398</v>
      </c>
      <c r="AP104" s="504" t="s">
        <v>398</v>
      </c>
      <c r="AQ104" s="504" t="s">
        <v>398</v>
      </c>
      <c r="AR104" s="504" t="s">
        <v>398</v>
      </c>
      <c r="AS104" s="504" t="s">
        <v>398</v>
      </c>
      <c r="AT104" s="504" t="s">
        <v>398</v>
      </c>
      <c r="AU104" s="504" t="s">
        <v>398</v>
      </c>
      <c r="AV104" s="504" t="s">
        <v>398</v>
      </c>
      <c r="AW104" s="504" t="s">
        <v>398</v>
      </c>
      <c r="AX104" s="552" t="s">
        <v>2213</v>
      </c>
    </row>
    <row r="105" spans="1:50" ht="300" x14ac:dyDescent="0.25">
      <c r="A105" s="492" t="s">
        <v>362</v>
      </c>
      <c r="B105" s="124" t="s">
        <v>2147</v>
      </c>
      <c r="C105" s="124" t="s">
        <v>2373</v>
      </c>
      <c r="D105" s="124" t="s">
        <v>2374</v>
      </c>
      <c r="E105" s="124" t="s">
        <v>2375</v>
      </c>
      <c r="F105" s="124"/>
      <c r="G105" s="152" t="s">
        <v>2349</v>
      </c>
      <c r="H105" s="124" t="s">
        <v>2381</v>
      </c>
      <c r="I105" s="124" t="s">
        <v>2382</v>
      </c>
      <c r="J105" s="23">
        <v>3</v>
      </c>
      <c r="K105" s="23" t="s">
        <v>74</v>
      </c>
      <c r="L105" s="542">
        <v>20</v>
      </c>
      <c r="M105" s="575"/>
      <c r="N105" s="548"/>
      <c r="O105" s="623"/>
      <c r="P105" s="579"/>
      <c r="Q105" s="497"/>
      <c r="R105" s="498"/>
      <c r="S105" s="499"/>
      <c r="T105" s="580"/>
      <c r="U105" s="497"/>
      <c r="V105" s="498"/>
      <c r="W105" s="498"/>
      <c r="X105" s="498"/>
      <c r="Y105" s="499"/>
      <c r="Z105" s="580"/>
      <c r="AA105" s="573"/>
      <c r="AB105" s="580"/>
      <c r="AC105" s="497"/>
      <c r="AD105" s="498"/>
      <c r="AE105" s="503" t="s">
        <v>2385</v>
      </c>
      <c r="AF105" s="544" t="s">
        <v>62</v>
      </c>
      <c r="AG105" s="504" t="s">
        <v>2300</v>
      </c>
      <c r="AH105" s="504"/>
      <c r="AI105" s="504">
        <v>900</v>
      </c>
      <c r="AJ105" s="603">
        <f>AJ104</f>
        <v>55084.436999999998</v>
      </c>
      <c r="AK105" s="498"/>
      <c r="AL105" s="504" t="s">
        <v>398</v>
      </c>
      <c r="AM105" s="504" t="s">
        <v>398</v>
      </c>
      <c r="AN105" s="504" t="s">
        <v>398</v>
      </c>
      <c r="AO105" s="504" t="s">
        <v>398</v>
      </c>
      <c r="AP105" s="504" t="s">
        <v>398</v>
      </c>
      <c r="AQ105" s="504" t="s">
        <v>398</v>
      </c>
      <c r="AR105" s="504" t="s">
        <v>398</v>
      </c>
      <c r="AS105" s="504" t="s">
        <v>398</v>
      </c>
      <c r="AT105" s="504" t="s">
        <v>398</v>
      </c>
      <c r="AU105" s="504" t="s">
        <v>398</v>
      </c>
      <c r="AV105" s="504" t="s">
        <v>398</v>
      </c>
      <c r="AW105" s="504" t="s">
        <v>398</v>
      </c>
      <c r="AX105" s="552" t="s">
        <v>2213</v>
      </c>
    </row>
    <row r="106" spans="1:50" ht="285" x14ac:dyDescent="0.25">
      <c r="A106" s="492" t="s">
        <v>362</v>
      </c>
      <c r="B106" s="124" t="s">
        <v>2147</v>
      </c>
      <c r="C106" s="124" t="s">
        <v>2373</v>
      </c>
      <c r="D106" s="124" t="s">
        <v>2374</v>
      </c>
      <c r="E106" s="124" t="s">
        <v>2375</v>
      </c>
      <c r="F106" s="124"/>
      <c r="G106" s="152" t="s">
        <v>2349</v>
      </c>
      <c r="H106" s="124" t="s">
        <v>2381</v>
      </c>
      <c r="I106" s="124" t="s">
        <v>2382</v>
      </c>
      <c r="J106" s="23">
        <v>3</v>
      </c>
      <c r="K106" s="23" t="s">
        <v>74</v>
      </c>
      <c r="L106" s="542">
        <v>20</v>
      </c>
      <c r="M106" s="575"/>
      <c r="N106" s="548"/>
      <c r="O106" s="510"/>
      <c r="P106" s="579"/>
      <c r="Q106" s="497"/>
      <c r="R106" s="498"/>
      <c r="S106" s="499"/>
      <c r="T106" s="516"/>
      <c r="U106" s="497"/>
      <c r="V106" s="498"/>
      <c r="W106" s="498"/>
      <c r="X106" s="498"/>
      <c r="Y106" s="499"/>
      <c r="Z106" s="516"/>
      <c r="AA106" s="502"/>
      <c r="AB106" s="516"/>
      <c r="AC106" s="497"/>
      <c r="AD106" s="498"/>
      <c r="AE106" s="503" t="s">
        <v>2386</v>
      </c>
      <c r="AF106" s="544" t="s">
        <v>62</v>
      </c>
      <c r="AG106" s="504" t="s">
        <v>2189</v>
      </c>
      <c r="AH106" s="504"/>
      <c r="AI106" s="504">
        <v>500</v>
      </c>
      <c r="AJ106" s="603">
        <v>200000</v>
      </c>
      <c r="AK106" s="498"/>
      <c r="AL106" s="504" t="s">
        <v>398</v>
      </c>
      <c r="AM106" s="504" t="s">
        <v>398</v>
      </c>
      <c r="AN106" s="504" t="s">
        <v>398</v>
      </c>
      <c r="AO106" s="504" t="s">
        <v>398</v>
      </c>
      <c r="AP106" s="504" t="s">
        <v>398</v>
      </c>
      <c r="AQ106" s="504" t="s">
        <v>398</v>
      </c>
      <c r="AR106" s="504" t="s">
        <v>398</v>
      </c>
      <c r="AS106" s="504" t="s">
        <v>398</v>
      </c>
      <c r="AT106" s="504" t="s">
        <v>398</v>
      </c>
      <c r="AU106" s="504" t="s">
        <v>398</v>
      </c>
      <c r="AV106" s="504" t="s">
        <v>398</v>
      </c>
      <c r="AW106" s="504" t="s">
        <v>398</v>
      </c>
      <c r="AX106" s="552" t="s">
        <v>2213</v>
      </c>
    </row>
    <row r="107" spans="1:50" ht="285" x14ac:dyDescent="0.25">
      <c r="A107" s="492"/>
      <c r="B107" s="124"/>
      <c r="C107" s="124"/>
      <c r="D107" s="124"/>
      <c r="E107" s="124"/>
      <c r="F107" s="124"/>
      <c r="G107" s="518"/>
      <c r="H107" s="124" t="s">
        <v>2381</v>
      </c>
      <c r="I107" s="124" t="s">
        <v>2382</v>
      </c>
      <c r="J107" s="23">
        <v>3</v>
      </c>
      <c r="K107" s="23" t="s">
        <v>74</v>
      </c>
      <c r="L107" s="542">
        <v>20</v>
      </c>
      <c r="M107" s="145"/>
      <c r="N107" s="552"/>
      <c r="O107" s="516"/>
      <c r="P107" s="581"/>
      <c r="Q107" s="497"/>
      <c r="R107" s="498"/>
      <c r="S107" s="499"/>
      <c r="T107" s="510"/>
      <c r="U107" s="497"/>
      <c r="V107" s="498"/>
      <c r="W107" s="498"/>
      <c r="X107" s="498"/>
      <c r="Y107" s="499"/>
      <c r="Z107" s="516"/>
      <c r="AA107" s="502"/>
      <c r="AB107" s="516"/>
      <c r="AC107" s="497"/>
      <c r="AD107" s="498"/>
      <c r="AE107" s="503" t="s">
        <v>2387</v>
      </c>
      <c r="AF107" s="544" t="s">
        <v>62</v>
      </c>
      <c r="AG107" s="504" t="s">
        <v>2189</v>
      </c>
      <c r="AH107" s="504"/>
      <c r="AI107" s="504">
        <v>500</v>
      </c>
      <c r="AJ107" s="603">
        <v>200000</v>
      </c>
      <c r="AK107" s="498"/>
      <c r="AL107" s="504"/>
      <c r="AM107" s="504" t="s">
        <v>398</v>
      </c>
      <c r="AN107" s="504" t="s">
        <v>398</v>
      </c>
      <c r="AO107" s="504" t="s">
        <v>398</v>
      </c>
      <c r="AP107" s="504" t="s">
        <v>398</v>
      </c>
      <c r="AQ107" s="504" t="s">
        <v>398</v>
      </c>
      <c r="AR107" s="504" t="s">
        <v>398</v>
      </c>
      <c r="AS107" s="504" t="s">
        <v>398</v>
      </c>
      <c r="AT107" s="504" t="s">
        <v>398</v>
      </c>
      <c r="AU107" s="504" t="s">
        <v>398</v>
      </c>
      <c r="AV107" s="504" t="s">
        <v>398</v>
      </c>
      <c r="AW107" s="504" t="s">
        <v>398</v>
      </c>
      <c r="AX107" s="552" t="s">
        <v>2213</v>
      </c>
    </row>
    <row r="108" spans="1:50" x14ac:dyDescent="0.25">
      <c r="A108" s="526"/>
      <c r="B108" s="533"/>
      <c r="C108" s="584"/>
      <c r="D108" s="584"/>
      <c r="E108" s="584"/>
      <c r="F108" s="533"/>
      <c r="G108" s="529"/>
      <c r="H108" s="533"/>
      <c r="I108" s="533"/>
      <c r="J108" s="534"/>
      <c r="K108" s="535"/>
      <c r="L108" s="534"/>
      <c r="M108" s="555"/>
      <c r="N108" s="540"/>
      <c r="O108" s="577"/>
      <c r="P108" s="538"/>
      <c r="Q108" s="539"/>
      <c r="R108" s="539"/>
      <c r="S108" s="539"/>
      <c r="T108" s="540"/>
      <c r="U108" s="539"/>
      <c r="V108" s="539"/>
      <c r="W108" s="539"/>
      <c r="X108" s="539"/>
      <c r="Y108" s="539"/>
      <c r="Z108" s="572"/>
      <c r="AA108" s="539"/>
      <c r="AB108" s="572"/>
      <c r="AC108" s="539"/>
      <c r="AD108" s="539"/>
      <c r="AE108" s="539"/>
      <c r="AF108" s="539"/>
      <c r="AG108" s="539"/>
      <c r="AH108" s="539"/>
      <c r="AI108" s="539"/>
      <c r="AJ108" s="539"/>
      <c r="AK108" s="539"/>
      <c r="AL108" s="541"/>
      <c r="AM108" s="541"/>
      <c r="AN108" s="541"/>
      <c r="AO108" s="541"/>
      <c r="AP108" s="541"/>
      <c r="AQ108" s="541"/>
      <c r="AR108" s="541"/>
      <c r="AS108" s="541"/>
      <c r="AT108" s="541"/>
      <c r="AU108" s="541"/>
      <c r="AV108" s="541"/>
      <c r="AW108" s="541"/>
      <c r="AX108" s="539"/>
    </row>
    <row r="109" spans="1:50" ht="240" x14ac:dyDescent="0.25">
      <c r="A109" s="492" t="s">
        <v>362</v>
      </c>
      <c r="B109" s="124" t="s">
        <v>2147</v>
      </c>
      <c r="C109" s="124" t="s">
        <v>2388</v>
      </c>
      <c r="D109" s="124" t="s">
        <v>2389</v>
      </c>
      <c r="E109" s="124">
        <v>35</v>
      </c>
      <c r="F109" s="124" t="s">
        <v>2348</v>
      </c>
      <c r="G109" s="152" t="s">
        <v>2349</v>
      </c>
      <c r="H109" s="120" t="s">
        <v>2390</v>
      </c>
      <c r="I109" s="120" t="s">
        <v>2391</v>
      </c>
      <c r="J109" s="23">
        <v>15</v>
      </c>
      <c r="K109" s="23" t="s">
        <v>74</v>
      </c>
      <c r="L109" s="542">
        <v>9</v>
      </c>
      <c r="M109" s="134">
        <v>6</v>
      </c>
      <c r="N109" s="544" t="s">
        <v>2391</v>
      </c>
      <c r="O109" s="546">
        <v>0</v>
      </c>
      <c r="P109" s="545">
        <v>335000</v>
      </c>
      <c r="Q109" s="497"/>
      <c r="R109" s="498"/>
      <c r="S109" s="499"/>
      <c r="T109" s="354">
        <v>335000</v>
      </c>
      <c r="U109" s="497"/>
      <c r="V109" s="498"/>
      <c r="W109" s="498"/>
      <c r="X109" s="498"/>
      <c r="Y109" s="498"/>
      <c r="Z109" s="498"/>
      <c r="AA109" s="498"/>
      <c r="AB109" s="498"/>
      <c r="AC109" s="498"/>
      <c r="AD109" s="498"/>
      <c r="AE109" s="503" t="s">
        <v>2392</v>
      </c>
      <c r="AF109" s="544" t="s">
        <v>62</v>
      </c>
      <c r="AG109" s="496" t="s">
        <v>2318</v>
      </c>
      <c r="AH109" s="496" t="s">
        <v>1727</v>
      </c>
      <c r="AI109" s="504">
        <v>1560</v>
      </c>
      <c r="AJ109" s="603">
        <v>65340</v>
      </c>
      <c r="AK109" s="498"/>
      <c r="AL109" s="504" t="s">
        <v>398</v>
      </c>
      <c r="AM109" s="504" t="s">
        <v>398</v>
      </c>
      <c r="AN109" s="504" t="s">
        <v>398</v>
      </c>
      <c r="AO109" s="504" t="s">
        <v>398</v>
      </c>
      <c r="AP109" s="504" t="s">
        <v>398</v>
      </c>
      <c r="AQ109" s="504" t="s">
        <v>398</v>
      </c>
      <c r="AR109" s="504" t="s">
        <v>398</v>
      </c>
      <c r="AS109" s="504" t="s">
        <v>398</v>
      </c>
      <c r="AT109" s="504" t="s">
        <v>398</v>
      </c>
      <c r="AU109" s="504" t="s">
        <v>398</v>
      </c>
      <c r="AV109" s="504" t="s">
        <v>398</v>
      </c>
      <c r="AW109" s="504" t="s">
        <v>398</v>
      </c>
      <c r="AX109" s="496" t="s">
        <v>2213</v>
      </c>
    </row>
    <row r="110" spans="1:50" ht="240" x14ac:dyDescent="0.25">
      <c r="A110" s="492" t="s">
        <v>362</v>
      </c>
      <c r="B110" s="124" t="s">
        <v>2147</v>
      </c>
      <c r="C110" s="124" t="s">
        <v>2388</v>
      </c>
      <c r="D110" s="124" t="s">
        <v>2389</v>
      </c>
      <c r="E110" s="124">
        <v>35</v>
      </c>
      <c r="F110" s="124" t="s">
        <v>2348</v>
      </c>
      <c r="G110" s="152" t="s">
        <v>2349</v>
      </c>
      <c r="H110" s="120" t="s">
        <v>2390</v>
      </c>
      <c r="I110" s="120" t="s">
        <v>2391</v>
      </c>
      <c r="J110" s="23">
        <v>15</v>
      </c>
      <c r="K110" s="23" t="s">
        <v>74</v>
      </c>
      <c r="L110" s="542">
        <v>9</v>
      </c>
      <c r="M110" s="575"/>
      <c r="N110" s="548"/>
      <c r="O110" s="549"/>
      <c r="P110" s="550"/>
      <c r="Q110" s="497"/>
      <c r="R110" s="498"/>
      <c r="S110" s="499"/>
      <c r="T110" s="510"/>
      <c r="U110" s="497"/>
      <c r="V110" s="498"/>
      <c r="W110" s="498"/>
      <c r="X110" s="498"/>
      <c r="Y110" s="498"/>
      <c r="Z110" s="498"/>
      <c r="AA110" s="498"/>
      <c r="AB110" s="498"/>
      <c r="AC110" s="498"/>
      <c r="AD110" s="498"/>
      <c r="AE110" s="503" t="s">
        <v>2393</v>
      </c>
      <c r="AF110" s="544" t="s">
        <v>62</v>
      </c>
      <c r="AG110" s="496" t="s">
        <v>2380</v>
      </c>
      <c r="AH110" s="496" t="s">
        <v>1716</v>
      </c>
      <c r="AI110" s="504">
        <v>1751</v>
      </c>
      <c r="AJ110" s="603">
        <v>65340</v>
      </c>
      <c r="AK110" s="498"/>
      <c r="AL110" s="504" t="s">
        <v>398</v>
      </c>
      <c r="AM110" s="504" t="s">
        <v>398</v>
      </c>
      <c r="AN110" s="504" t="s">
        <v>398</v>
      </c>
      <c r="AO110" s="504" t="s">
        <v>398</v>
      </c>
      <c r="AP110" s="504" t="s">
        <v>398</v>
      </c>
      <c r="AQ110" s="504" t="s">
        <v>398</v>
      </c>
      <c r="AR110" s="504" t="s">
        <v>398</v>
      </c>
      <c r="AS110" s="504" t="s">
        <v>398</v>
      </c>
      <c r="AT110" s="504" t="s">
        <v>398</v>
      </c>
      <c r="AU110" s="504" t="s">
        <v>398</v>
      </c>
      <c r="AV110" s="504" t="s">
        <v>398</v>
      </c>
      <c r="AW110" s="504" t="s">
        <v>398</v>
      </c>
      <c r="AX110" s="496" t="s">
        <v>2213</v>
      </c>
    </row>
    <row r="111" spans="1:50" ht="240" x14ac:dyDescent="0.25">
      <c r="A111" s="492" t="s">
        <v>362</v>
      </c>
      <c r="B111" s="124" t="s">
        <v>2147</v>
      </c>
      <c r="C111" s="124" t="s">
        <v>2388</v>
      </c>
      <c r="D111" s="124" t="s">
        <v>2389</v>
      </c>
      <c r="E111" s="124">
        <v>35</v>
      </c>
      <c r="F111" s="124" t="s">
        <v>2348</v>
      </c>
      <c r="G111" s="152" t="s">
        <v>2349</v>
      </c>
      <c r="H111" s="120" t="s">
        <v>2390</v>
      </c>
      <c r="I111" s="120" t="s">
        <v>2391</v>
      </c>
      <c r="J111" s="23">
        <v>15</v>
      </c>
      <c r="K111" s="23" t="s">
        <v>74</v>
      </c>
      <c r="L111" s="542">
        <v>9</v>
      </c>
      <c r="M111" s="575"/>
      <c r="N111" s="548"/>
      <c r="O111" s="549"/>
      <c r="P111" s="550"/>
      <c r="Q111" s="497"/>
      <c r="R111" s="498"/>
      <c r="S111" s="499"/>
      <c r="T111" s="510"/>
      <c r="U111" s="497"/>
      <c r="V111" s="498"/>
      <c r="W111" s="498"/>
      <c r="X111" s="498"/>
      <c r="Y111" s="498"/>
      <c r="Z111" s="498"/>
      <c r="AA111" s="498"/>
      <c r="AB111" s="498"/>
      <c r="AC111" s="498"/>
      <c r="AD111" s="498"/>
      <c r="AE111" s="503" t="s">
        <v>2394</v>
      </c>
      <c r="AF111" s="544" t="s">
        <v>62</v>
      </c>
      <c r="AG111" s="496" t="s">
        <v>2160</v>
      </c>
      <c r="AH111" s="496" t="s">
        <v>1716</v>
      </c>
      <c r="AI111" s="504">
        <v>1301</v>
      </c>
      <c r="AJ111" s="603">
        <v>65340</v>
      </c>
      <c r="AK111" s="498"/>
      <c r="AL111" s="504" t="s">
        <v>398</v>
      </c>
      <c r="AM111" s="504" t="s">
        <v>398</v>
      </c>
      <c r="AN111" s="504" t="s">
        <v>398</v>
      </c>
      <c r="AO111" s="504" t="s">
        <v>398</v>
      </c>
      <c r="AP111" s="504" t="s">
        <v>398</v>
      </c>
      <c r="AQ111" s="504" t="s">
        <v>398</v>
      </c>
      <c r="AR111" s="504" t="s">
        <v>398</v>
      </c>
      <c r="AS111" s="504" t="s">
        <v>398</v>
      </c>
      <c r="AT111" s="504" t="s">
        <v>398</v>
      </c>
      <c r="AU111" s="504" t="s">
        <v>398</v>
      </c>
      <c r="AV111" s="504" t="s">
        <v>398</v>
      </c>
      <c r="AW111" s="504" t="s">
        <v>398</v>
      </c>
      <c r="AX111" s="496" t="s">
        <v>2213</v>
      </c>
    </row>
    <row r="112" spans="1:50" ht="240" x14ac:dyDescent="0.25">
      <c r="A112" s="492" t="s">
        <v>362</v>
      </c>
      <c r="B112" s="124" t="s">
        <v>2147</v>
      </c>
      <c r="C112" s="124" t="s">
        <v>2388</v>
      </c>
      <c r="D112" s="124" t="s">
        <v>2389</v>
      </c>
      <c r="E112" s="124">
        <v>35</v>
      </c>
      <c r="F112" s="124" t="s">
        <v>2348</v>
      </c>
      <c r="G112" s="152" t="s">
        <v>2349</v>
      </c>
      <c r="H112" s="120" t="s">
        <v>2390</v>
      </c>
      <c r="I112" s="120" t="s">
        <v>2391</v>
      </c>
      <c r="J112" s="23">
        <v>15</v>
      </c>
      <c r="K112" s="23" t="s">
        <v>74</v>
      </c>
      <c r="L112" s="542">
        <v>9</v>
      </c>
      <c r="M112" s="575"/>
      <c r="N112" s="548"/>
      <c r="O112" s="549"/>
      <c r="P112" s="550"/>
      <c r="Q112" s="497"/>
      <c r="R112" s="498"/>
      <c r="S112" s="499"/>
      <c r="T112" s="510"/>
      <c r="U112" s="497"/>
      <c r="V112" s="498"/>
      <c r="W112" s="498"/>
      <c r="X112" s="498"/>
      <c r="Y112" s="498"/>
      <c r="Z112" s="498"/>
      <c r="AA112" s="498"/>
      <c r="AB112" s="498"/>
      <c r="AC112" s="498"/>
      <c r="AD112" s="498"/>
      <c r="AE112" s="503" t="s">
        <v>2395</v>
      </c>
      <c r="AF112" s="544" t="s">
        <v>62</v>
      </c>
      <c r="AG112" s="496" t="s">
        <v>2396</v>
      </c>
      <c r="AH112" s="496" t="s">
        <v>1727</v>
      </c>
      <c r="AI112" s="504">
        <v>348</v>
      </c>
      <c r="AJ112" s="603">
        <v>65340</v>
      </c>
      <c r="AK112" s="498"/>
      <c r="AL112" s="504" t="s">
        <v>398</v>
      </c>
      <c r="AM112" s="504" t="s">
        <v>398</v>
      </c>
      <c r="AN112" s="504" t="s">
        <v>398</v>
      </c>
      <c r="AO112" s="504" t="s">
        <v>398</v>
      </c>
      <c r="AP112" s="504" t="s">
        <v>398</v>
      </c>
      <c r="AQ112" s="504" t="s">
        <v>398</v>
      </c>
      <c r="AR112" s="504" t="s">
        <v>398</v>
      </c>
      <c r="AS112" s="504" t="s">
        <v>398</v>
      </c>
      <c r="AT112" s="504" t="s">
        <v>398</v>
      </c>
      <c r="AU112" s="504" t="s">
        <v>398</v>
      </c>
      <c r="AV112" s="504" t="s">
        <v>398</v>
      </c>
      <c r="AW112" s="504" t="s">
        <v>398</v>
      </c>
      <c r="AX112" s="496" t="s">
        <v>2213</v>
      </c>
    </row>
    <row r="113" spans="1:50" ht="240" x14ac:dyDescent="0.25">
      <c r="A113" s="492" t="s">
        <v>362</v>
      </c>
      <c r="B113" s="124" t="s">
        <v>2147</v>
      </c>
      <c r="C113" s="124" t="s">
        <v>2388</v>
      </c>
      <c r="D113" s="124" t="s">
        <v>2389</v>
      </c>
      <c r="E113" s="124">
        <v>35</v>
      </c>
      <c r="F113" s="124" t="s">
        <v>2348</v>
      </c>
      <c r="G113" s="152" t="s">
        <v>2349</v>
      </c>
      <c r="H113" s="120" t="s">
        <v>2390</v>
      </c>
      <c r="I113" s="120" t="s">
        <v>2391</v>
      </c>
      <c r="J113" s="23">
        <v>15</v>
      </c>
      <c r="K113" s="23" t="s">
        <v>74</v>
      </c>
      <c r="L113" s="542">
        <v>9</v>
      </c>
      <c r="M113" s="145"/>
      <c r="N113" s="552"/>
      <c r="O113" s="516"/>
      <c r="P113" s="554"/>
      <c r="Q113" s="497"/>
      <c r="R113" s="498"/>
      <c r="S113" s="499"/>
      <c r="T113" s="516"/>
      <c r="U113" s="497"/>
      <c r="V113" s="498"/>
      <c r="W113" s="498"/>
      <c r="X113" s="498"/>
      <c r="Y113" s="498"/>
      <c r="Z113" s="498"/>
      <c r="AA113" s="498"/>
      <c r="AB113" s="498"/>
      <c r="AC113" s="498"/>
      <c r="AD113" s="498"/>
      <c r="AE113" s="503" t="s">
        <v>2397</v>
      </c>
      <c r="AF113" s="544" t="s">
        <v>62</v>
      </c>
      <c r="AG113" s="496" t="s">
        <v>2356</v>
      </c>
      <c r="AH113" s="496" t="s">
        <v>2201</v>
      </c>
      <c r="AI113" s="504">
        <v>1971</v>
      </c>
      <c r="AJ113" s="603">
        <v>65340</v>
      </c>
      <c r="AK113" s="498"/>
      <c r="AL113" s="504" t="s">
        <v>398</v>
      </c>
      <c r="AM113" s="504" t="s">
        <v>398</v>
      </c>
      <c r="AN113" s="504" t="s">
        <v>398</v>
      </c>
      <c r="AO113" s="504" t="s">
        <v>398</v>
      </c>
      <c r="AP113" s="504" t="s">
        <v>398</v>
      </c>
      <c r="AQ113" s="504" t="s">
        <v>398</v>
      </c>
      <c r="AR113" s="504" t="s">
        <v>398</v>
      </c>
      <c r="AS113" s="504" t="s">
        <v>398</v>
      </c>
      <c r="AT113" s="504" t="s">
        <v>398</v>
      </c>
      <c r="AU113" s="504" t="s">
        <v>398</v>
      </c>
      <c r="AV113" s="504" t="s">
        <v>398</v>
      </c>
      <c r="AW113" s="504" t="s">
        <v>398</v>
      </c>
      <c r="AX113" s="496" t="s">
        <v>2213</v>
      </c>
    </row>
    <row r="114" spans="1:50" x14ac:dyDescent="0.25">
      <c r="A114" s="526"/>
      <c r="B114" s="533"/>
      <c r="C114" s="533"/>
      <c r="D114" s="533"/>
      <c r="E114" s="533"/>
      <c r="F114" s="533"/>
      <c r="G114" s="529"/>
      <c r="H114" s="584"/>
      <c r="I114" s="584"/>
      <c r="J114" s="604"/>
      <c r="K114" s="535"/>
      <c r="L114" s="604"/>
      <c r="M114" s="624"/>
      <c r="N114" s="572"/>
      <c r="O114" s="625"/>
      <c r="P114" s="538"/>
      <c r="Q114" s="539"/>
      <c r="R114" s="539"/>
      <c r="S114" s="539"/>
      <c r="T114" s="540"/>
      <c r="U114" s="539"/>
      <c r="V114" s="539"/>
      <c r="W114" s="539"/>
      <c r="X114" s="539"/>
      <c r="Y114" s="539"/>
      <c r="Z114" s="539"/>
      <c r="AA114" s="539"/>
      <c r="AB114" s="539"/>
      <c r="AC114" s="539"/>
      <c r="AD114" s="539"/>
      <c r="AE114" s="539"/>
      <c r="AF114" s="539"/>
      <c r="AG114" s="539"/>
      <c r="AH114" s="539"/>
      <c r="AI114" s="539"/>
      <c r="AJ114" s="539"/>
      <c r="AK114" s="539"/>
      <c r="AL114" s="541"/>
      <c r="AM114" s="541"/>
      <c r="AN114" s="541"/>
      <c r="AO114" s="541"/>
      <c r="AP114" s="541"/>
      <c r="AQ114" s="541"/>
      <c r="AR114" s="541"/>
      <c r="AS114" s="541"/>
      <c r="AT114" s="541"/>
      <c r="AU114" s="541"/>
      <c r="AV114" s="541"/>
      <c r="AW114" s="541"/>
      <c r="AX114" s="539"/>
    </row>
    <row r="115" spans="1:50" ht="240" x14ac:dyDescent="0.25">
      <c r="A115" s="492" t="s">
        <v>362</v>
      </c>
      <c r="B115" s="124" t="s">
        <v>2147</v>
      </c>
      <c r="C115" s="124" t="s">
        <v>2388</v>
      </c>
      <c r="D115" s="124" t="s">
        <v>2389</v>
      </c>
      <c r="E115" s="124">
        <v>35</v>
      </c>
      <c r="F115" s="124" t="s">
        <v>2348</v>
      </c>
      <c r="G115" s="152" t="s">
        <v>2349</v>
      </c>
      <c r="H115" s="492" t="s">
        <v>2398</v>
      </c>
      <c r="I115" s="492" t="s">
        <v>2399</v>
      </c>
      <c r="J115" s="23">
        <v>5</v>
      </c>
      <c r="K115" s="23" t="s">
        <v>74</v>
      </c>
      <c r="L115" s="23">
        <v>15</v>
      </c>
      <c r="M115" s="23">
        <v>10</v>
      </c>
      <c r="N115" s="496" t="s">
        <v>2399</v>
      </c>
      <c r="O115" s="508">
        <v>0</v>
      </c>
      <c r="P115" s="354">
        <v>200000</v>
      </c>
      <c r="Q115" s="497"/>
      <c r="R115" s="498"/>
      <c r="S115" s="499"/>
      <c r="T115" s="354">
        <v>200000</v>
      </c>
      <c r="U115" s="497"/>
      <c r="V115" s="498"/>
      <c r="W115" s="498"/>
      <c r="X115" s="498"/>
      <c r="Y115" s="498"/>
      <c r="Z115" s="498"/>
      <c r="AA115" s="498"/>
      <c r="AB115" s="498"/>
      <c r="AC115" s="498"/>
      <c r="AD115" s="498"/>
      <c r="AE115" s="503" t="s">
        <v>2400</v>
      </c>
      <c r="AF115" s="544" t="s">
        <v>62</v>
      </c>
      <c r="AG115" s="496" t="s">
        <v>2160</v>
      </c>
      <c r="AH115" s="496" t="s">
        <v>1712</v>
      </c>
      <c r="AI115" s="504">
        <v>1301</v>
      </c>
      <c r="AJ115" s="603">
        <v>17820000</v>
      </c>
      <c r="AK115" s="498"/>
      <c r="AL115" s="504" t="s">
        <v>398</v>
      </c>
      <c r="AM115" s="504" t="s">
        <v>398</v>
      </c>
      <c r="AN115" s="504" t="s">
        <v>398</v>
      </c>
      <c r="AO115" s="504" t="s">
        <v>398</v>
      </c>
      <c r="AP115" s="504" t="s">
        <v>398</v>
      </c>
      <c r="AQ115" s="504" t="s">
        <v>398</v>
      </c>
      <c r="AR115" s="504" t="s">
        <v>398</v>
      </c>
      <c r="AS115" s="504" t="s">
        <v>398</v>
      </c>
      <c r="AT115" s="504" t="s">
        <v>398</v>
      </c>
      <c r="AU115" s="504" t="s">
        <v>398</v>
      </c>
      <c r="AV115" s="504" t="s">
        <v>398</v>
      </c>
      <c r="AW115" s="504" t="s">
        <v>398</v>
      </c>
      <c r="AX115" s="626" t="s">
        <v>2213</v>
      </c>
    </row>
    <row r="116" spans="1:50" ht="240" x14ac:dyDescent="0.25">
      <c r="A116" s="492" t="s">
        <v>362</v>
      </c>
      <c r="B116" s="124" t="s">
        <v>2147</v>
      </c>
      <c r="C116" s="124" t="s">
        <v>2388</v>
      </c>
      <c r="D116" s="124" t="s">
        <v>2389</v>
      </c>
      <c r="E116" s="124">
        <v>35</v>
      </c>
      <c r="F116" s="124" t="s">
        <v>2348</v>
      </c>
      <c r="G116" s="152" t="s">
        <v>2349</v>
      </c>
      <c r="H116" s="492" t="s">
        <v>2398</v>
      </c>
      <c r="I116" s="492" t="s">
        <v>2399</v>
      </c>
      <c r="J116" s="23">
        <v>5</v>
      </c>
      <c r="K116" s="23" t="s">
        <v>74</v>
      </c>
      <c r="L116" s="23"/>
      <c r="M116" s="23"/>
      <c r="N116" s="496"/>
      <c r="O116" s="508"/>
      <c r="P116" s="509"/>
      <c r="Q116" s="497"/>
      <c r="R116" s="498"/>
      <c r="S116" s="499"/>
      <c r="T116" s="510"/>
      <c r="U116" s="497"/>
      <c r="V116" s="498"/>
      <c r="W116" s="498"/>
      <c r="X116" s="498"/>
      <c r="Y116" s="498"/>
      <c r="Z116" s="498"/>
      <c r="AA116" s="498"/>
      <c r="AB116" s="498"/>
      <c r="AC116" s="498"/>
      <c r="AD116" s="498"/>
      <c r="AE116" s="503" t="s">
        <v>2401</v>
      </c>
      <c r="AF116" s="544" t="s">
        <v>62</v>
      </c>
      <c r="AG116" s="496" t="s">
        <v>2164</v>
      </c>
      <c r="AH116" s="496" t="s">
        <v>2402</v>
      </c>
      <c r="AI116" s="504">
        <v>18277</v>
      </c>
      <c r="AJ116" s="603">
        <v>17820000</v>
      </c>
      <c r="AK116" s="498"/>
      <c r="AL116" s="504" t="s">
        <v>398</v>
      </c>
      <c r="AM116" s="504" t="s">
        <v>398</v>
      </c>
      <c r="AN116" s="504" t="s">
        <v>398</v>
      </c>
      <c r="AO116" s="504" t="s">
        <v>398</v>
      </c>
      <c r="AP116" s="504" t="s">
        <v>398</v>
      </c>
      <c r="AQ116" s="504" t="s">
        <v>398</v>
      </c>
      <c r="AR116" s="504" t="s">
        <v>398</v>
      </c>
      <c r="AS116" s="504" t="s">
        <v>398</v>
      </c>
      <c r="AT116" s="504" t="s">
        <v>398</v>
      </c>
      <c r="AU116" s="504" t="s">
        <v>398</v>
      </c>
      <c r="AV116" s="504" t="s">
        <v>398</v>
      </c>
      <c r="AW116" s="504" t="s">
        <v>398</v>
      </c>
      <c r="AX116" s="626" t="s">
        <v>2213</v>
      </c>
    </row>
    <row r="117" spans="1:50" ht="240" x14ac:dyDescent="0.25">
      <c r="A117" s="492" t="s">
        <v>362</v>
      </c>
      <c r="B117" s="124" t="s">
        <v>2147</v>
      </c>
      <c r="C117" s="124" t="s">
        <v>2388</v>
      </c>
      <c r="D117" s="124" t="s">
        <v>2389</v>
      </c>
      <c r="E117" s="124">
        <v>35</v>
      </c>
      <c r="F117" s="124" t="s">
        <v>2348</v>
      </c>
      <c r="G117" s="152" t="s">
        <v>2349</v>
      </c>
      <c r="H117" s="492" t="s">
        <v>2398</v>
      </c>
      <c r="I117" s="492" t="s">
        <v>2399</v>
      </c>
      <c r="J117" s="23">
        <v>5</v>
      </c>
      <c r="K117" s="23" t="s">
        <v>74</v>
      </c>
      <c r="L117" s="23"/>
      <c r="M117" s="23"/>
      <c r="N117" s="496"/>
      <c r="O117" s="508"/>
      <c r="P117" s="509"/>
      <c r="Q117" s="497"/>
      <c r="R117" s="498"/>
      <c r="S117" s="499"/>
      <c r="T117" s="510"/>
      <c r="U117" s="497"/>
      <c r="V117" s="498"/>
      <c r="W117" s="498"/>
      <c r="X117" s="498"/>
      <c r="Y117" s="498"/>
      <c r="Z117" s="498"/>
      <c r="AA117" s="498"/>
      <c r="AB117" s="498"/>
      <c r="AC117" s="498"/>
      <c r="AD117" s="498"/>
      <c r="AE117" s="503" t="s">
        <v>2403</v>
      </c>
      <c r="AF117" s="544" t="s">
        <v>62</v>
      </c>
      <c r="AG117" s="496" t="s">
        <v>2404</v>
      </c>
      <c r="AH117" s="496" t="s">
        <v>1716</v>
      </c>
      <c r="AI117" s="504">
        <v>1508</v>
      </c>
      <c r="AJ117" s="603">
        <v>17820000</v>
      </c>
      <c r="AK117" s="498"/>
      <c r="AL117" s="504" t="s">
        <v>398</v>
      </c>
      <c r="AM117" s="504" t="s">
        <v>398</v>
      </c>
      <c r="AN117" s="504" t="s">
        <v>398</v>
      </c>
      <c r="AO117" s="504" t="s">
        <v>398</v>
      </c>
      <c r="AP117" s="504" t="s">
        <v>398</v>
      </c>
      <c r="AQ117" s="504" t="s">
        <v>398</v>
      </c>
      <c r="AR117" s="504" t="s">
        <v>398</v>
      </c>
      <c r="AS117" s="504" t="s">
        <v>398</v>
      </c>
      <c r="AT117" s="504" t="s">
        <v>398</v>
      </c>
      <c r="AU117" s="504" t="s">
        <v>398</v>
      </c>
      <c r="AV117" s="504" t="s">
        <v>398</v>
      </c>
      <c r="AW117" s="504" t="s">
        <v>398</v>
      </c>
      <c r="AX117" s="626" t="s">
        <v>2213</v>
      </c>
    </row>
    <row r="118" spans="1:50" ht="240" x14ac:dyDescent="0.25">
      <c r="A118" s="492" t="s">
        <v>362</v>
      </c>
      <c r="B118" s="124" t="s">
        <v>2147</v>
      </c>
      <c r="C118" s="124" t="s">
        <v>2388</v>
      </c>
      <c r="D118" s="124" t="s">
        <v>2389</v>
      </c>
      <c r="E118" s="124">
        <v>35</v>
      </c>
      <c r="F118" s="124" t="s">
        <v>2348</v>
      </c>
      <c r="G118" s="152" t="s">
        <v>2349</v>
      </c>
      <c r="H118" s="492" t="s">
        <v>2398</v>
      </c>
      <c r="I118" s="492" t="s">
        <v>2399</v>
      </c>
      <c r="J118" s="23">
        <v>5</v>
      </c>
      <c r="K118" s="23" t="s">
        <v>74</v>
      </c>
      <c r="L118" s="23"/>
      <c r="M118" s="23"/>
      <c r="N118" s="496"/>
      <c r="O118" s="508"/>
      <c r="P118" s="509"/>
      <c r="Q118" s="497"/>
      <c r="R118" s="498"/>
      <c r="S118" s="499"/>
      <c r="T118" s="510"/>
      <c r="U118" s="497"/>
      <c r="V118" s="498"/>
      <c r="W118" s="498"/>
      <c r="X118" s="498"/>
      <c r="Y118" s="498"/>
      <c r="Z118" s="498"/>
      <c r="AA118" s="498"/>
      <c r="AB118" s="498"/>
      <c r="AC118" s="498"/>
      <c r="AD118" s="498"/>
      <c r="AE118" s="503" t="s">
        <v>2405</v>
      </c>
      <c r="AF118" s="544" t="s">
        <v>62</v>
      </c>
      <c r="AG118" s="496" t="s">
        <v>2313</v>
      </c>
      <c r="AH118" s="496" t="s">
        <v>1716</v>
      </c>
      <c r="AI118" s="504">
        <v>3340</v>
      </c>
      <c r="AJ118" s="603">
        <v>17820000</v>
      </c>
      <c r="AK118" s="498"/>
      <c r="AL118" s="504" t="s">
        <v>398</v>
      </c>
      <c r="AM118" s="504" t="s">
        <v>398</v>
      </c>
      <c r="AN118" s="504" t="s">
        <v>398</v>
      </c>
      <c r="AO118" s="504" t="s">
        <v>398</v>
      </c>
      <c r="AP118" s="504" t="s">
        <v>398</v>
      </c>
      <c r="AQ118" s="504" t="s">
        <v>398</v>
      </c>
      <c r="AR118" s="504" t="s">
        <v>398</v>
      </c>
      <c r="AS118" s="504" t="s">
        <v>398</v>
      </c>
      <c r="AT118" s="504" t="s">
        <v>398</v>
      </c>
      <c r="AU118" s="504" t="s">
        <v>398</v>
      </c>
      <c r="AV118" s="504" t="s">
        <v>398</v>
      </c>
      <c r="AW118" s="504" t="s">
        <v>398</v>
      </c>
      <c r="AX118" s="626" t="s">
        <v>2213</v>
      </c>
    </row>
    <row r="119" spans="1:50" ht="240" x14ac:dyDescent="0.25">
      <c r="A119" s="492" t="s">
        <v>362</v>
      </c>
      <c r="B119" s="124" t="s">
        <v>2147</v>
      </c>
      <c r="C119" s="124" t="s">
        <v>2388</v>
      </c>
      <c r="D119" s="124" t="s">
        <v>2389</v>
      </c>
      <c r="E119" s="124">
        <v>35</v>
      </c>
      <c r="F119" s="124" t="s">
        <v>2348</v>
      </c>
      <c r="G119" s="152" t="s">
        <v>2349</v>
      </c>
      <c r="H119" s="492" t="s">
        <v>2398</v>
      </c>
      <c r="I119" s="492" t="s">
        <v>2399</v>
      </c>
      <c r="J119" s="23">
        <v>5</v>
      </c>
      <c r="K119" s="23" t="s">
        <v>74</v>
      </c>
      <c r="L119" s="23"/>
      <c r="M119" s="23"/>
      <c r="N119" s="496"/>
      <c r="O119" s="508"/>
      <c r="P119" s="509"/>
      <c r="Q119" s="497"/>
      <c r="R119" s="498"/>
      <c r="S119" s="499"/>
      <c r="T119" s="510"/>
      <c r="U119" s="497"/>
      <c r="V119" s="498"/>
      <c r="W119" s="498"/>
      <c r="X119" s="498"/>
      <c r="Y119" s="498"/>
      <c r="Z119" s="498"/>
      <c r="AA119" s="498"/>
      <c r="AB119" s="498"/>
      <c r="AC119" s="498"/>
      <c r="AD119" s="498"/>
      <c r="AE119" s="503" t="s">
        <v>2406</v>
      </c>
      <c r="AF119" s="544" t="s">
        <v>62</v>
      </c>
      <c r="AG119" s="496" t="s">
        <v>2407</v>
      </c>
      <c r="AH119" s="496" t="s">
        <v>2402</v>
      </c>
      <c r="AI119" s="504">
        <v>5973</v>
      </c>
      <c r="AJ119" s="603">
        <v>17820000</v>
      </c>
      <c r="AK119" s="498"/>
      <c r="AL119" s="504" t="s">
        <v>398</v>
      </c>
      <c r="AM119" s="504" t="s">
        <v>398</v>
      </c>
      <c r="AN119" s="504" t="s">
        <v>398</v>
      </c>
      <c r="AO119" s="504" t="s">
        <v>398</v>
      </c>
      <c r="AP119" s="504" t="s">
        <v>398</v>
      </c>
      <c r="AQ119" s="504" t="s">
        <v>398</v>
      </c>
      <c r="AR119" s="504" t="s">
        <v>398</v>
      </c>
      <c r="AS119" s="504" t="s">
        <v>398</v>
      </c>
      <c r="AT119" s="504" t="s">
        <v>398</v>
      </c>
      <c r="AU119" s="504" t="s">
        <v>398</v>
      </c>
      <c r="AV119" s="504" t="s">
        <v>398</v>
      </c>
      <c r="AW119" s="504" t="s">
        <v>398</v>
      </c>
      <c r="AX119" s="626" t="s">
        <v>2213</v>
      </c>
    </row>
    <row r="120" spans="1:50" ht="240" x14ac:dyDescent="0.25">
      <c r="A120" s="492" t="s">
        <v>362</v>
      </c>
      <c r="B120" s="124" t="s">
        <v>2147</v>
      </c>
      <c r="C120" s="124" t="s">
        <v>2388</v>
      </c>
      <c r="D120" s="124" t="s">
        <v>2389</v>
      </c>
      <c r="E120" s="124">
        <v>35</v>
      </c>
      <c r="F120" s="124" t="s">
        <v>2348</v>
      </c>
      <c r="G120" s="152" t="s">
        <v>2349</v>
      </c>
      <c r="H120" s="492" t="s">
        <v>2398</v>
      </c>
      <c r="I120" s="492" t="s">
        <v>2399</v>
      </c>
      <c r="J120" s="23">
        <v>5</v>
      </c>
      <c r="K120" s="23" t="s">
        <v>74</v>
      </c>
      <c r="L120" s="23"/>
      <c r="M120" s="23"/>
      <c r="N120" s="496"/>
      <c r="O120" s="508"/>
      <c r="P120" s="509"/>
      <c r="Q120" s="497"/>
      <c r="R120" s="498"/>
      <c r="S120" s="499"/>
      <c r="T120" s="510"/>
      <c r="U120" s="497"/>
      <c r="V120" s="498"/>
      <c r="W120" s="498"/>
      <c r="X120" s="498"/>
      <c r="Y120" s="498"/>
      <c r="Z120" s="498"/>
      <c r="AA120" s="498"/>
      <c r="AB120" s="498"/>
      <c r="AC120" s="498"/>
      <c r="AD120" s="498"/>
      <c r="AE120" s="503" t="s">
        <v>2408</v>
      </c>
      <c r="AF120" s="544" t="s">
        <v>62</v>
      </c>
      <c r="AG120" s="496" t="s">
        <v>2240</v>
      </c>
      <c r="AH120" s="496" t="s">
        <v>1712</v>
      </c>
      <c r="AI120" s="504">
        <v>4115</v>
      </c>
      <c r="AJ120" s="603">
        <v>17820000</v>
      </c>
      <c r="AK120" s="498"/>
      <c r="AL120" s="504" t="s">
        <v>398</v>
      </c>
      <c r="AM120" s="504" t="s">
        <v>398</v>
      </c>
      <c r="AN120" s="504" t="s">
        <v>398</v>
      </c>
      <c r="AO120" s="504" t="s">
        <v>398</v>
      </c>
      <c r="AP120" s="504" t="s">
        <v>398</v>
      </c>
      <c r="AQ120" s="504" t="s">
        <v>398</v>
      </c>
      <c r="AR120" s="504" t="s">
        <v>398</v>
      </c>
      <c r="AS120" s="504" t="s">
        <v>398</v>
      </c>
      <c r="AT120" s="504" t="s">
        <v>398</v>
      </c>
      <c r="AU120" s="504" t="s">
        <v>398</v>
      </c>
      <c r="AV120" s="504" t="s">
        <v>398</v>
      </c>
      <c r="AW120" s="504" t="s">
        <v>398</v>
      </c>
      <c r="AX120" s="626" t="s">
        <v>2213</v>
      </c>
    </row>
    <row r="121" spans="1:50" ht="240" x14ac:dyDescent="0.25">
      <c r="A121" s="492" t="s">
        <v>362</v>
      </c>
      <c r="B121" s="124" t="s">
        <v>2147</v>
      </c>
      <c r="C121" s="124" t="s">
        <v>2388</v>
      </c>
      <c r="D121" s="124" t="s">
        <v>2389</v>
      </c>
      <c r="E121" s="124">
        <v>35</v>
      </c>
      <c r="F121" s="124" t="s">
        <v>2348</v>
      </c>
      <c r="G121" s="152" t="s">
        <v>2349</v>
      </c>
      <c r="H121" s="492" t="s">
        <v>2398</v>
      </c>
      <c r="I121" s="492" t="s">
        <v>2399</v>
      </c>
      <c r="J121" s="23">
        <v>5</v>
      </c>
      <c r="K121" s="23" t="s">
        <v>74</v>
      </c>
      <c r="L121" s="23"/>
      <c r="M121" s="23"/>
      <c r="N121" s="496"/>
      <c r="O121" s="508"/>
      <c r="P121" s="509"/>
      <c r="Q121" s="497"/>
      <c r="R121" s="498"/>
      <c r="S121" s="499"/>
      <c r="T121" s="510"/>
      <c r="U121" s="497"/>
      <c r="V121" s="498"/>
      <c r="W121" s="498"/>
      <c r="X121" s="498"/>
      <c r="Y121" s="498"/>
      <c r="Z121" s="498"/>
      <c r="AA121" s="498"/>
      <c r="AB121" s="498"/>
      <c r="AC121" s="498"/>
      <c r="AD121" s="498"/>
      <c r="AE121" s="503" t="s">
        <v>2409</v>
      </c>
      <c r="AF121" s="544" t="s">
        <v>62</v>
      </c>
      <c r="AG121" s="496" t="s">
        <v>2095</v>
      </c>
      <c r="AH121" s="496" t="s">
        <v>2201</v>
      </c>
      <c r="AI121" s="504">
        <v>2713</v>
      </c>
      <c r="AJ121" s="603">
        <v>17820000</v>
      </c>
      <c r="AK121" s="498"/>
      <c r="AL121" s="504" t="s">
        <v>398</v>
      </c>
      <c r="AM121" s="504" t="s">
        <v>398</v>
      </c>
      <c r="AN121" s="504" t="s">
        <v>398</v>
      </c>
      <c r="AO121" s="504" t="s">
        <v>398</v>
      </c>
      <c r="AP121" s="504" t="s">
        <v>398</v>
      </c>
      <c r="AQ121" s="504" t="s">
        <v>398</v>
      </c>
      <c r="AR121" s="504" t="s">
        <v>398</v>
      </c>
      <c r="AS121" s="504" t="s">
        <v>398</v>
      </c>
      <c r="AT121" s="504" t="s">
        <v>398</v>
      </c>
      <c r="AU121" s="504" t="s">
        <v>398</v>
      </c>
      <c r="AV121" s="504" t="s">
        <v>398</v>
      </c>
      <c r="AW121" s="504" t="s">
        <v>398</v>
      </c>
      <c r="AX121" s="626" t="s">
        <v>2213</v>
      </c>
    </row>
    <row r="122" spans="1:50" ht="240" x14ac:dyDescent="0.25">
      <c r="A122" s="492" t="s">
        <v>362</v>
      </c>
      <c r="B122" s="124" t="s">
        <v>2147</v>
      </c>
      <c r="C122" s="124" t="s">
        <v>2388</v>
      </c>
      <c r="D122" s="124" t="s">
        <v>2389</v>
      </c>
      <c r="E122" s="124">
        <v>35</v>
      </c>
      <c r="F122" s="124" t="s">
        <v>2348</v>
      </c>
      <c r="G122" s="152" t="s">
        <v>2349</v>
      </c>
      <c r="H122" s="492" t="s">
        <v>2398</v>
      </c>
      <c r="I122" s="492" t="s">
        <v>2399</v>
      </c>
      <c r="J122" s="23">
        <v>5</v>
      </c>
      <c r="K122" s="23" t="s">
        <v>74</v>
      </c>
      <c r="L122" s="23"/>
      <c r="M122" s="23"/>
      <c r="N122" s="496"/>
      <c r="O122" s="508"/>
      <c r="P122" s="509"/>
      <c r="Q122" s="497"/>
      <c r="R122" s="498"/>
      <c r="S122" s="499"/>
      <c r="T122" s="510"/>
      <c r="U122" s="497"/>
      <c r="V122" s="498"/>
      <c r="W122" s="498"/>
      <c r="X122" s="498"/>
      <c r="Y122" s="498"/>
      <c r="Z122" s="498"/>
      <c r="AA122" s="498"/>
      <c r="AB122" s="498"/>
      <c r="AC122" s="498"/>
      <c r="AD122" s="498"/>
      <c r="AE122" s="503" t="s">
        <v>2410</v>
      </c>
      <c r="AF122" s="544" t="s">
        <v>62</v>
      </c>
      <c r="AG122" s="496" t="s">
        <v>2280</v>
      </c>
      <c r="AH122" s="496" t="s">
        <v>1712</v>
      </c>
      <c r="AI122" s="504">
        <v>1958</v>
      </c>
      <c r="AJ122" s="603">
        <v>17820000</v>
      </c>
      <c r="AK122" s="498"/>
      <c r="AL122" s="504" t="s">
        <v>398</v>
      </c>
      <c r="AM122" s="504" t="s">
        <v>398</v>
      </c>
      <c r="AN122" s="504" t="s">
        <v>398</v>
      </c>
      <c r="AO122" s="504" t="s">
        <v>398</v>
      </c>
      <c r="AP122" s="504" t="s">
        <v>398</v>
      </c>
      <c r="AQ122" s="504" t="s">
        <v>398</v>
      </c>
      <c r="AR122" s="504" t="s">
        <v>398</v>
      </c>
      <c r="AS122" s="504" t="s">
        <v>398</v>
      </c>
      <c r="AT122" s="504" t="s">
        <v>398</v>
      </c>
      <c r="AU122" s="504" t="s">
        <v>398</v>
      </c>
      <c r="AV122" s="504" t="s">
        <v>398</v>
      </c>
      <c r="AW122" s="504" t="s">
        <v>398</v>
      </c>
      <c r="AX122" s="626" t="s">
        <v>2213</v>
      </c>
    </row>
    <row r="123" spans="1:50" ht="240" x14ac:dyDescent="0.25">
      <c r="A123" s="492" t="s">
        <v>362</v>
      </c>
      <c r="B123" s="124" t="s">
        <v>2147</v>
      </c>
      <c r="C123" s="124" t="s">
        <v>2388</v>
      </c>
      <c r="D123" s="124" t="s">
        <v>2389</v>
      </c>
      <c r="E123" s="124">
        <v>35</v>
      </c>
      <c r="F123" s="124" t="s">
        <v>2348</v>
      </c>
      <c r="G123" s="152" t="s">
        <v>2349</v>
      </c>
      <c r="H123" s="492" t="s">
        <v>2398</v>
      </c>
      <c r="I123" s="492" t="s">
        <v>2399</v>
      </c>
      <c r="J123" s="23">
        <v>5</v>
      </c>
      <c r="K123" s="23" t="s">
        <v>74</v>
      </c>
      <c r="L123" s="23"/>
      <c r="M123" s="23"/>
      <c r="N123" s="496"/>
      <c r="O123" s="508"/>
      <c r="P123" s="509"/>
      <c r="Q123" s="497"/>
      <c r="R123" s="498"/>
      <c r="S123" s="499"/>
      <c r="T123" s="510"/>
      <c r="U123" s="497"/>
      <c r="V123" s="498"/>
      <c r="W123" s="498"/>
      <c r="X123" s="498"/>
      <c r="Y123" s="498"/>
      <c r="Z123" s="498"/>
      <c r="AA123" s="498"/>
      <c r="AB123" s="498"/>
      <c r="AC123" s="498"/>
      <c r="AD123" s="498"/>
      <c r="AE123" s="503" t="s">
        <v>2411</v>
      </c>
      <c r="AF123" s="544" t="s">
        <v>62</v>
      </c>
      <c r="AG123" s="496" t="s">
        <v>2380</v>
      </c>
      <c r="AH123" s="496" t="s">
        <v>1716</v>
      </c>
      <c r="AI123" s="504">
        <v>1751</v>
      </c>
      <c r="AJ123" s="603">
        <v>17820000</v>
      </c>
      <c r="AK123" s="498"/>
      <c r="AL123" s="504" t="s">
        <v>398</v>
      </c>
      <c r="AM123" s="504" t="s">
        <v>398</v>
      </c>
      <c r="AN123" s="504" t="s">
        <v>398</v>
      </c>
      <c r="AO123" s="504" t="s">
        <v>398</v>
      </c>
      <c r="AP123" s="504" t="s">
        <v>398</v>
      </c>
      <c r="AQ123" s="504" t="s">
        <v>398</v>
      </c>
      <c r="AR123" s="504" t="s">
        <v>398</v>
      </c>
      <c r="AS123" s="504" t="s">
        <v>398</v>
      </c>
      <c r="AT123" s="504" t="s">
        <v>398</v>
      </c>
      <c r="AU123" s="504" t="s">
        <v>398</v>
      </c>
      <c r="AV123" s="504" t="s">
        <v>398</v>
      </c>
      <c r="AW123" s="504" t="s">
        <v>398</v>
      </c>
      <c r="AX123" s="626" t="s">
        <v>2213</v>
      </c>
    </row>
    <row r="124" spans="1:50" ht="240" x14ac:dyDescent="0.25">
      <c r="A124" s="492" t="s">
        <v>362</v>
      </c>
      <c r="B124" s="124" t="s">
        <v>2147</v>
      </c>
      <c r="C124" s="124" t="s">
        <v>2388</v>
      </c>
      <c r="D124" s="124" t="s">
        <v>2389</v>
      </c>
      <c r="E124" s="124">
        <v>35</v>
      </c>
      <c r="F124" s="124" t="s">
        <v>2348</v>
      </c>
      <c r="G124" s="152" t="s">
        <v>2349</v>
      </c>
      <c r="H124" s="492" t="s">
        <v>2398</v>
      </c>
      <c r="I124" s="492" t="s">
        <v>2399</v>
      </c>
      <c r="J124" s="23">
        <v>5</v>
      </c>
      <c r="K124" s="23" t="s">
        <v>74</v>
      </c>
      <c r="L124" s="23"/>
      <c r="M124" s="23"/>
      <c r="N124" s="496"/>
      <c r="O124" s="508"/>
      <c r="P124" s="515"/>
      <c r="Q124" s="497"/>
      <c r="R124" s="498"/>
      <c r="S124" s="499"/>
      <c r="T124" s="516"/>
      <c r="U124" s="497"/>
      <c r="V124" s="498"/>
      <c r="W124" s="498"/>
      <c r="X124" s="498"/>
      <c r="Y124" s="498"/>
      <c r="Z124" s="498"/>
      <c r="AA124" s="498"/>
      <c r="AB124" s="498"/>
      <c r="AC124" s="498"/>
      <c r="AD124" s="498"/>
      <c r="AE124" s="503" t="s">
        <v>2412</v>
      </c>
      <c r="AF124" s="544" t="s">
        <v>62</v>
      </c>
      <c r="AG124" s="496" t="s">
        <v>2291</v>
      </c>
      <c r="AH124" s="496" t="s">
        <v>1712</v>
      </c>
      <c r="AI124" s="504">
        <v>1761</v>
      </c>
      <c r="AJ124" s="603">
        <v>17820000</v>
      </c>
      <c r="AK124" s="498"/>
      <c r="AL124" s="504" t="s">
        <v>398</v>
      </c>
      <c r="AM124" s="504" t="s">
        <v>398</v>
      </c>
      <c r="AN124" s="504" t="s">
        <v>398</v>
      </c>
      <c r="AO124" s="504" t="s">
        <v>398</v>
      </c>
      <c r="AP124" s="504" t="s">
        <v>398</v>
      </c>
      <c r="AQ124" s="504" t="s">
        <v>398</v>
      </c>
      <c r="AR124" s="504" t="s">
        <v>398</v>
      </c>
      <c r="AS124" s="504" t="s">
        <v>398</v>
      </c>
      <c r="AT124" s="504" t="s">
        <v>398</v>
      </c>
      <c r="AU124" s="504" t="s">
        <v>398</v>
      </c>
      <c r="AV124" s="504" t="s">
        <v>398</v>
      </c>
      <c r="AW124" s="504" t="s">
        <v>398</v>
      </c>
      <c r="AX124" s="626" t="s">
        <v>2213</v>
      </c>
    </row>
    <row r="125" spans="1:50" x14ac:dyDescent="0.25">
      <c r="A125" s="526"/>
      <c r="B125" s="533"/>
      <c r="C125" s="533"/>
      <c r="D125" s="533"/>
      <c r="E125" s="533"/>
      <c r="F125" s="533"/>
      <c r="G125" s="529"/>
      <c r="H125" s="526"/>
      <c r="I125" s="526"/>
      <c r="J125" s="604"/>
      <c r="K125" s="535"/>
      <c r="L125" s="604"/>
      <c r="M125" s="533"/>
      <c r="N125" s="539"/>
      <c r="O125" s="627"/>
      <c r="P125" s="578"/>
      <c r="Q125" s="539"/>
      <c r="R125" s="539"/>
      <c r="S125" s="539"/>
      <c r="T125" s="539"/>
      <c r="U125" s="539"/>
      <c r="V125" s="539"/>
      <c r="W125" s="539"/>
      <c r="X125" s="539"/>
      <c r="Y125" s="539"/>
      <c r="Z125" s="539"/>
      <c r="AA125" s="539"/>
      <c r="AB125" s="539"/>
      <c r="AC125" s="539"/>
      <c r="AD125" s="539"/>
      <c r="AE125" s="539"/>
      <c r="AF125" s="539"/>
      <c r="AG125" s="539"/>
      <c r="AH125" s="539"/>
      <c r="AI125" s="539"/>
      <c r="AJ125" s="539"/>
      <c r="AK125" s="539"/>
      <c r="AL125" s="541"/>
      <c r="AM125" s="541"/>
      <c r="AN125" s="541"/>
      <c r="AO125" s="541"/>
      <c r="AP125" s="541"/>
      <c r="AQ125" s="541"/>
      <c r="AR125" s="541"/>
      <c r="AS125" s="541"/>
      <c r="AT125" s="541"/>
      <c r="AU125" s="541"/>
      <c r="AV125" s="541"/>
      <c r="AW125" s="541"/>
      <c r="AX125" s="539"/>
    </row>
    <row r="126" spans="1:50" ht="240" x14ac:dyDescent="0.25">
      <c r="A126" s="492" t="s">
        <v>362</v>
      </c>
      <c r="B126" s="124" t="s">
        <v>2147</v>
      </c>
      <c r="C126" s="124" t="s">
        <v>2388</v>
      </c>
      <c r="D126" s="124" t="s">
        <v>2389</v>
      </c>
      <c r="E126" s="124">
        <v>35</v>
      </c>
      <c r="F126" s="124" t="s">
        <v>2348</v>
      </c>
      <c r="G126" s="152" t="s">
        <v>2349</v>
      </c>
      <c r="H126" s="492" t="s">
        <v>2413</v>
      </c>
      <c r="I126" s="492" t="s">
        <v>2414</v>
      </c>
      <c r="J126" s="23">
        <v>28</v>
      </c>
      <c r="K126" s="23" t="s">
        <v>74</v>
      </c>
      <c r="L126" s="23">
        <v>3</v>
      </c>
      <c r="M126" s="23">
        <v>3</v>
      </c>
      <c r="N126" s="496" t="s">
        <v>2414</v>
      </c>
      <c r="O126" s="508">
        <v>0</v>
      </c>
      <c r="P126" s="628">
        <v>0</v>
      </c>
      <c r="Q126" s="497"/>
      <c r="R126" s="498"/>
      <c r="S126" s="498"/>
      <c r="T126" s="498"/>
      <c r="U126" s="498"/>
      <c r="V126" s="498"/>
      <c r="W126" s="498"/>
      <c r="X126" s="498"/>
      <c r="Y126" s="498"/>
      <c r="Z126" s="498"/>
      <c r="AA126" s="498"/>
      <c r="AB126" s="498"/>
      <c r="AC126" s="498"/>
      <c r="AD126" s="498"/>
      <c r="AE126" s="503" t="s">
        <v>2415</v>
      </c>
      <c r="AF126" s="544" t="s">
        <v>62</v>
      </c>
      <c r="AG126" s="504" t="s">
        <v>2404</v>
      </c>
      <c r="AH126" s="496" t="s">
        <v>1716</v>
      </c>
      <c r="AI126" s="504">
        <v>1560</v>
      </c>
      <c r="AJ126" s="603">
        <v>59400000</v>
      </c>
      <c r="AK126" s="498"/>
      <c r="AL126" s="504" t="s">
        <v>398</v>
      </c>
      <c r="AM126" s="504" t="s">
        <v>398</v>
      </c>
      <c r="AN126" s="504" t="s">
        <v>398</v>
      </c>
      <c r="AO126" s="504" t="s">
        <v>398</v>
      </c>
      <c r="AP126" s="504" t="s">
        <v>398</v>
      </c>
      <c r="AQ126" s="504" t="s">
        <v>398</v>
      </c>
      <c r="AR126" s="504" t="s">
        <v>398</v>
      </c>
      <c r="AS126" s="504" t="s">
        <v>398</v>
      </c>
      <c r="AT126" s="504" t="s">
        <v>398</v>
      </c>
      <c r="AU126" s="504" t="s">
        <v>398</v>
      </c>
      <c r="AV126" s="504" t="s">
        <v>398</v>
      </c>
      <c r="AW126" s="504" t="s">
        <v>398</v>
      </c>
      <c r="AX126" s="496" t="s">
        <v>2213</v>
      </c>
    </row>
    <row r="127" spans="1:50" ht="240" x14ac:dyDescent="0.25">
      <c r="A127" s="492" t="s">
        <v>362</v>
      </c>
      <c r="B127" s="124" t="s">
        <v>2147</v>
      </c>
      <c r="C127" s="124" t="s">
        <v>2388</v>
      </c>
      <c r="D127" s="124" t="s">
        <v>2389</v>
      </c>
      <c r="E127" s="124">
        <v>35</v>
      </c>
      <c r="F127" s="124" t="s">
        <v>2348</v>
      </c>
      <c r="G127" s="152" t="s">
        <v>2349</v>
      </c>
      <c r="H127" s="492" t="s">
        <v>2413</v>
      </c>
      <c r="I127" s="492" t="s">
        <v>2414</v>
      </c>
      <c r="J127" s="23">
        <v>28</v>
      </c>
      <c r="K127" s="23" t="s">
        <v>74</v>
      </c>
      <c r="L127" s="23">
        <v>3</v>
      </c>
      <c r="M127" s="23"/>
      <c r="N127" s="496"/>
      <c r="O127" s="508"/>
      <c r="P127" s="629"/>
      <c r="Q127" s="497"/>
      <c r="R127" s="498"/>
      <c r="S127" s="498"/>
      <c r="T127" s="498"/>
      <c r="U127" s="498"/>
      <c r="V127" s="498"/>
      <c r="W127" s="498"/>
      <c r="X127" s="498"/>
      <c r="Y127" s="498"/>
      <c r="Z127" s="498"/>
      <c r="AA127" s="498"/>
      <c r="AB127" s="498"/>
      <c r="AC127" s="498"/>
      <c r="AD127" s="498"/>
      <c r="AE127" s="503" t="s">
        <v>2416</v>
      </c>
      <c r="AF127" s="544" t="s">
        <v>62</v>
      </c>
      <c r="AG127" s="504" t="s">
        <v>2179</v>
      </c>
      <c r="AH127" s="496" t="s">
        <v>1712</v>
      </c>
      <c r="AI127" s="504">
        <v>1301</v>
      </c>
      <c r="AJ127" s="603">
        <v>59400000</v>
      </c>
      <c r="AK127" s="498"/>
      <c r="AL127" s="504" t="s">
        <v>398</v>
      </c>
      <c r="AM127" s="504" t="s">
        <v>398</v>
      </c>
      <c r="AN127" s="504" t="s">
        <v>398</v>
      </c>
      <c r="AO127" s="504" t="s">
        <v>398</v>
      </c>
      <c r="AP127" s="504" t="s">
        <v>398</v>
      </c>
      <c r="AQ127" s="504" t="s">
        <v>398</v>
      </c>
      <c r="AR127" s="504" t="s">
        <v>398</v>
      </c>
      <c r="AS127" s="504" t="s">
        <v>398</v>
      </c>
      <c r="AT127" s="504" t="s">
        <v>398</v>
      </c>
      <c r="AU127" s="504" t="s">
        <v>398</v>
      </c>
      <c r="AV127" s="504" t="s">
        <v>398</v>
      </c>
      <c r="AW127" s="504" t="s">
        <v>398</v>
      </c>
      <c r="AX127" s="496" t="s">
        <v>2213</v>
      </c>
    </row>
    <row r="128" spans="1:50" ht="240" x14ac:dyDescent="0.25">
      <c r="A128" s="492" t="s">
        <v>362</v>
      </c>
      <c r="B128" s="124" t="s">
        <v>2147</v>
      </c>
      <c r="C128" s="124" t="s">
        <v>2388</v>
      </c>
      <c r="D128" s="124" t="s">
        <v>2389</v>
      </c>
      <c r="E128" s="124">
        <v>35</v>
      </c>
      <c r="F128" s="124" t="s">
        <v>2348</v>
      </c>
      <c r="G128" s="152" t="s">
        <v>2349</v>
      </c>
      <c r="H128" s="492" t="s">
        <v>2413</v>
      </c>
      <c r="I128" s="492" t="s">
        <v>2414</v>
      </c>
      <c r="J128" s="23">
        <v>28</v>
      </c>
      <c r="K128" s="23" t="s">
        <v>74</v>
      </c>
      <c r="L128" s="23">
        <v>3</v>
      </c>
      <c r="M128" s="23"/>
      <c r="N128" s="496"/>
      <c r="O128" s="498"/>
      <c r="P128" s="630"/>
      <c r="Q128" s="497"/>
      <c r="R128" s="498"/>
      <c r="S128" s="498"/>
      <c r="T128" s="498"/>
      <c r="U128" s="498"/>
      <c r="V128" s="498"/>
      <c r="W128" s="498"/>
      <c r="X128" s="498"/>
      <c r="Y128" s="498"/>
      <c r="Z128" s="498"/>
      <c r="AA128" s="498"/>
      <c r="AB128" s="498"/>
      <c r="AC128" s="498"/>
      <c r="AD128" s="498"/>
      <c r="AE128" s="503" t="s">
        <v>2417</v>
      </c>
      <c r="AF128" s="496" t="s">
        <v>62</v>
      </c>
      <c r="AG128" s="496" t="s">
        <v>2418</v>
      </c>
      <c r="AH128" s="544" t="s">
        <v>1727</v>
      </c>
      <c r="AI128" s="546">
        <v>151891</v>
      </c>
      <c r="AJ128" s="617">
        <v>59400000</v>
      </c>
      <c r="AK128" s="498"/>
      <c r="AL128" s="504" t="s">
        <v>398</v>
      </c>
      <c r="AM128" s="504" t="s">
        <v>398</v>
      </c>
      <c r="AN128" s="504" t="s">
        <v>398</v>
      </c>
      <c r="AO128" s="504" t="s">
        <v>398</v>
      </c>
      <c r="AP128" s="504" t="s">
        <v>398</v>
      </c>
      <c r="AQ128" s="504" t="s">
        <v>398</v>
      </c>
      <c r="AR128" s="504" t="s">
        <v>398</v>
      </c>
      <c r="AS128" s="504" t="s">
        <v>398</v>
      </c>
      <c r="AT128" s="504" t="s">
        <v>398</v>
      </c>
      <c r="AU128" s="504" t="s">
        <v>398</v>
      </c>
      <c r="AV128" s="504" t="s">
        <v>398</v>
      </c>
      <c r="AW128" s="504" t="s">
        <v>398</v>
      </c>
      <c r="AX128" s="544" t="s">
        <v>2213</v>
      </c>
    </row>
    <row r="129" spans="1:50" x14ac:dyDescent="0.25">
      <c r="A129" s="526"/>
      <c r="B129" s="533"/>
      <c r="C129" s="584"/>
      <c r="D129" s="584"/>
      <c r="E129" s="584"/>
      <c r="F129" s="533"/>
      <c r="G129" s="631"/>
      <c r="H129" s="526"/>
      <c r="I129" s="526"/>
      <c r="J129" s="604"/>
      <c r="K129" s="535"/>
      <c r="L129" s="604"/>
      <c r="M129" s="535"/>
      <c r="N129" s="539"/>
      <c r="O129" s="571"/>
      <c r="P129" s="632"/>
      <c r="Q129" s="539"/>
      <c r="R129" s="539"/>
      <c r="S129" s="539"/>
      <c r="T129" s="539"/>
      <c r="U129" s="539"/>
      <c r="V129" s="539"/>
      <c r="W129" s="539"/>
      <c r="X129" s="539"/>
      <c r="Y129" s="539"/>
      <c r="Z129" s="539"/>
      <c r="AA129" s="539"/>
      <c r="AB129" s="539"/>
      <c r="AC129" s="539"/>
      <c r="AD129" s="539"/>
      <c r="AE129" s="539"/>
      <c r="AF129" s="539"/>
      <c r="AG129" s="539"/>
      <c r="AH129" s="539"/>
      <c r="AI129" s="539"/>
      <c r="AJ129" s="539"/>
      <c r="AK129" s="539"/>
      <c r="AL129" s="541"/>
      <c r="AM129" s="541"/>
      <c r="AN129" s="541"/>
      <c r="AO129" s="541"/>
      <c r="AP129" s="541"/>
      <c r="AQ129" s="541"/>
      <c r="AR129" s="541"/>
      <c r="AS129" s="541"/>
      <c r="AT129" s="541"/>
      <c r="AU129" s="541"/>
      <c r="AV129" s="541"/>
      <c r="AW129" s="541"/>
      <c r="AX129" s="539"/>
    </row>
    <row r="130" spans="1:50" ht="409.5" x14ac:dyDescent="0.25">
      <c r="A130" s="492" t="s">
        <v>362</v>
      </c>
      <c r="B130" s="124" t="s">
        <v>2147</v>
      </c>
      <c r="C130" s="124" t="s">
        <v>2419</v>
      </c>
      <c r="D130" s="124" t="s">
        <v>2420</v>
      </c>
      <c r="E130" s="124">
        <v>0.66</v>
      </c>
      <c r="F130" s="124" t="s">
        <v>2421</v>
      </c>
      <c r="G130" s="152" t="s">
        <v>2422</v>
      </c>
      <c r="H130" s="124" t="s">
        <v>2423</v>
      </c>
      <c r="I130" s="124" t="s">
        <v>2424</v>
      </c>
      <c r="J130" s="23">
        <v>526908</v>
      </c>
      <c r="K130" s="23" t="s">
        <v>74</v>
      </c>
      <c r="L130" s="21">
        <v>6000</v>
      </c>
      <c r="M130" s="23">
        <v>3500</v>
      </c>
      <c r="N130" s="496" t="s">
        <v>2424</v>
      </c>
      <c r="O130" s="633">
        <v>660</v>
      </c>
      <c r="P130" s="25">
        <v>800000</v>
      </c>
      <c r="Q130" s="498"/>
      <c r="R130" s="498"/>
      <c r="S130" s="498"/>
      <c r="T130" s="504">
        <v>100</v>
      </c>
      <c r="U130" s="498"/>
      <c r="V130" s="498"/>
      <c r="W130" s="498"/>
      <c r="X130" s="498"/>
      <c r="Y130" s="498"/>
      <c r="Z130" s="498"/>
      <c r="AA130" s="498"/>
      <c r="AB130" s="504">
        <v>700</v>
      </c>
      <c r="AC130" s="498"/>
      <c r="AD130" s="498"/>
      <c r="AE130" s="634" t="s">
        <v>2425</v>
      </c>
      <c r="AF130" s="504" t="s">
        <v>62</v>
      </c>
      <c r="AG130" s="504" t="s">
        <v>2303</v>
      </c>
      <c r="AH130" s="504" t="s">
        <v>2201</v>
      </c>
      <c r="AI130" s="504">
        <v>109</v>
      </c>
      <c r="AJ130" s="505">
        <v>1756266</v>
      </c>
      <c r="AK130" s="512" t="s">
        <v>2426</v>
      </c>
      <c r="AL130" s="504" t="s">
        <v>398</v>
      </c>
      <c r="AM130" s="504" t="s">
        <v>398</v>
      </c>
      <c r="AN130" s="504" t="s">
        <v>398</v>
      </c>
      <c r="AO130" s="504" t="s">
        <v>398</v>
      </c>
      <c r="AP130" s="504" t="s">
        <v>398</v>
      </c>
      <c r="AQ130" s="504" t="s">
        <v>398</v>
      </c>
      <c r="AR130" s="504" t="s">
        <v>398</v>
      </c>
      <c r="AS130" s="504" t="s">
        <v>398</v>
      </c>
      <c r="AT130" s="504" t="s">
        <v>398</v>
      </c>
      <c r="AU130" s="504" t="s">
        <v>398</v>
      </c>
      <c r="AV130" s="504" t="s">
        <v>398</v>
      </c>
      <c r="AW130" s="504" t="s">
        <v>398</v>
      </c>
      <c r="AX130" s="525" t="s">
        <v>2213</v>
      </c>
    </row>
    <row r="131" spans="1:50" ht="409.5" x14ac:dyDescent="0.25">
      <c r="A131" s="492"/>
      <c r="B131" s="124"/>
      <c r="C131" s="124"/>
      <c r="D131" s="124"/>
      <c r="E131" s="124"/>
      <c r="F131" s="124"/>
      <c r="G131" s="518"/>
      <c r="H131" s="124" t="s">
        <v>2423</v>
      </c>
      <c r="I131" s="124" t="s">
        <v>2424</v>
      </c>
      <c r="J131" s="23">
        <v>526908</v>
      </c>
      <c r="K131" s="23" t="s">
        <v>74</v>
      </c>
      <c r="L131" s="21">
        <v>6000</v>
      </c>
      <c r="M131" s="23"/>
      <c r="N131" s="496"/>
      <c r="O131" s="635"/>
      <c r="P131" s="354"/>
      <c r="Q131" s="498"/>
      <c r="R131" s="498"/>
      <c r="S131" s="498"/>
      <c r="T131" s="504"/>
      <c r="U131" s="498"/>
      <c r="V131" s="498"/>
      <c r="W131" s="498"/>
      <c r="X131" s="498"/>
      <c r="Y131" s="498"/>
      <c r="Z131" s="498"/>
      <c r="AA131" s="498"/>
      <c r="AB131" s="504"/>
      <c r="AC131" s="498"/>
      <c r="AD131" s="498"/>
      <c r="AE131" s="521" t="s">
        <v>2178</v>
      </c>
      <c r="AF131" s="504" t="s">
        <v>62</v>
      </c>
      <c r="AG131" s="504" t="s">
        <v>2179</v>
      </c>
      <c r="AH131" s="504" t="s">
        <v>1712</v>
      </c>
      <c r="AI131" s="522">
        <v>4033</v>
      </c>
      <c r="AJ131" s="523">
        <f>3797229365/1000</f>
        <v>3797229.3650000002</v>
      </c>
      <c r="AK131" s="524" t="s">
        <v>2180</v>
      </c>
      <c r="AL131" s="504" t="s">
        <v>398</v>
      </c>
      <c r="AM131" s="504" t="s">
        <v>398</v>
      </c>
      <c r="AN131" s="504" t="s">
        <v>398</v>
      </c>
      <c r="AO131" s="504" t="s">
        <v>398</v>
      </c>
      <c r="AP131" s="504" t="s">
        <v>398</v>
      </c>
      <c r="AQ131" s="504" t="s">
        <v>398</v>
      </c>
      <c r="AR131" s="504" t="s">
        <v>398</v>
      </c>
      <c r="AS131" s="504" t="s">
        <v>398</v>
      </c>
      <c r="AT131" s="504" t="s">
        <v>398</v>
      </c>
      <c r="AU131" s="504" t="s">
        <v>398</v>
      </c>
      <c r="AV131" s="504"/>
      <c r="AW131" s="504"/>
      <c r="AX131" s="514" t="s">
        <v>2181</v>
      </c>
    </row>
    <row r="132" spans="1:50" x14ac:dyDescent="0.25">
      <c r="A132" s="526"/>
      <c r="B132" s="533"/>
      <c r="C132" s="533"/>
      <c r="D132" s="533"/>
      <c r="E132" s="533"/>
      <c r="F132" s="533"/>
      <c r="G132" s="529"/>
      <c r="H132" s="533"/>
      <c r="I132" s="533"/>
      <c r="J132" s="604"/>
      <c r="K132" s="535"/>
      <c r="L132" s="636"/>
      <c r="M132" s="533"/>
      <c r="N132" s="539"/>
      <c r="O132" s="571"/>
      <c r="P132" s="578"/>
      <c r="Q132" s="539"/>
      <c r="R132" s="539"/>
      <c r="S132" s="539"/>
      <c r="T132" s="539"/>
      <c r="U132" s="539"/>
      <c r="V132" s="539"/>
      <c r="W132" s="539"/>
      <c r="X132" s="539"/>
      <c r="Y132" s="539"/>
      <c r="Z132" s="539"/>
      <c r="AA132" s="539"/>
      <c r="AB132" s="539"/>
      <c r="AC132" s="539"/>
      <c r="AD132" s="539"/>
      <c r="AE132" s="539"/>
      <c r="AF132" s="539"/>
      <c r="AG132" s="539"/>
      <c r="AH132" s="539"/>
      <c r="AI132" s="539"/>
      <c r="AJ132" s="539"/>
      <c r="AK132" s="539"/>
      <c r="AL132" s="541"/>
      <c r="AM132" s="541"/>
      <c r="AN132" s="541"/>
      <c r="AO132" s="541"/>
      <c r="AP132" s="541"/>
      <c r="AQ132" s="541"/>
      <c r="AR132" s="541"/>
      <c r="AS132" s="541"/>
      <c r="AT132" s="541"/>
      <c r="AU132" s="541"/>
      <c r="AV132" s="541"/>
      <c r="AW132" s="541"/>
      <c r="AX132" s="539"/>
    </row>
    <row r="133" spans="1:50" ht="330" x14ac:dyDescent="0.25">
      <c r="A133" s="492" t="s">
        <v>362</v>
      </c>
      <c r="B133" s="124" t="s">
        <v>2147</v>
      </c>
      <c r="C133" s="124" t="s">
        <v>2419</v>
      </c>
      <c r="D133" s="124" t="s">
        <v>2420</v>
      </c>
      <c r="E133" s="124">
        <v>0.66</v>
      </c>
      <c r="F133" s="124" t="s">
        <v>2421</v>
      </c>
      <c r="G133" s="152" t="s">
        <v>2422</v>
      </c>
      <c r="H133" s="124" t="s">
        <v>2427</v>
      </c>
      <c r="I133" s="124" t="s">
        <v>2428</v>
      </c>
      <c r="J133" s="23">
        <v>390845</v>
      </c>
      <c r="K133" s="23" t="s">
        <v>74</v>
      </c>
      <c r="L133" s="21">
        <v>25000</v>
      </c>
      <c r="M133" s="23">
        <v>11000</v>
      </c>
      <c r="N133" s="496" t="s">
        <v>2424</v>
      </c>
      <c r="O133" s="637">
        <v>1788</v>
      </c>
      <c r="P133" s="354">
        <v>9600</v>
      </c>
      <c r="Q133" s="497"/>
      <c r="R133" s="498"/>
      <c r="S133" s="498"/>
      <c r="T133" s="498"/>
      <c r="U133" s="498"/>
      <c r="V133" s="498"/>
      <c r="W133" s="498"/>
      <c r="X133" s="498"/>
      <c r="Y133" s="498"/>
      <c r="Z133" s="498"/>
      <c r="AA133" s="498"/>
      <c r="AB133" s="498"/>
      <c r="AC133" s="498"/>
      <c r="AD133" s="498"/>
      <c r="AE133" s="503" t="s">
        <v>2429</v>
      </c>
      <c r="AF133" s="544" t="s">
        <v>62</v>
      </c>
      <c r="AG133" s="638" t="s">
        <v>2197</v>
      </c>
      <c r="AH133" s="638" t="s">
        <v>1712</v>
      </c>
      <c r="AI133" s="639">
        <v>2488</v>
      </c>
      <c r="AJ133" s="603">
        <v>677316</v>
      </c>
      <c r="AK133" s="498"/>
      <c r="AL133" s="504" t="s">
        <v>398</v>
      </c>
      <c r="AM133" s="504" t="s">
        <v>398</v>
      </c>
      <c r="AN133" s="504" t="s">
        <v>398</v>
      </c>
      <c r="AO133" s="504" t="s">
        <v>398</v>
      </c>
      <c r="AP133" s="504" t="s">
        <v>398</v>
      </c>
      <c r="AQ133" s="504" t="s">
        <v>398</v>
      </c>
      <c r="AR133" s="504" t="s">
        <v>398</v>
      </c>
      <c r="AS133" s="504" t="s">
        <v>398</v>
      </c>
      <c r="AT133" s="504" t="s">
        <v>398</v>
      </c>
      <c r="AU133" s="504" t="s">
        <v>398</v>
      </c>
      <c r="AV133" s="504" t="s">
        <v>398</v>
      </c>
      <c r="AW133" s="504" t="s">
        <v>398</v>
      </c>
      <c r="AX133" s="496" t="s">
        <v>2213</v>
      </c>
    </row>
    <row r="134" spans="1:50" ht="409.5" x14ac:dyDescent="0.25">
      <c r="A134" s="492" t="s">
        <v>362</v>
      </c>
      <c r="B134" s="124" t="s">
        <v>2147</v>
      </c>
      <c r="C134" s="124" t="s">
        <v>2419</v>
      </c>
      <c r="D134" s="124" t="s">
        <v>2420</v>
      </c>
      <c r="E134" s="124">
        <v>0.66</v>
      </c>
      <c r="F134" s="124" t="s">
        <v>2421</v>
      </c>
      <c r="G134" s="152" t="s">
        <v>2422</v>
      </c>
      <c r="H134" s="124" t="s">
        <v>2427</v>
      </c>
      <c r="I134" s="124" t="s">
        <v>2428</v>
      </c>
      <c r="J134" s="23">
        <v>390845</v>
      </c>
      <c r="K134" s="23" t="s">
        <v>74</v>
      </c>
      <c r="L134" s="21">
        <v>25000</v>
      </c>
      <c r="M134" s="23"/>
      <c r="N134" s="496"/>
      <c r="O134" s="498"/>
      <c r="P134" s="515"/>
      <c r="Q134" s="497"/>
      <c r="R134" s="498"/>
      <c r="S134" s="498"/>
      <c r="T134" s="498"/>
      <c r="U134" s="498"/>
      <c r="V134" s="498"/>
      <c r="W134" s="498"/>
      <c r="X134" s="498"/>
      <c r="Y134" s="498"/>
      <c r="Z134" s="498"/>
      <c r="AA134" s="498"/>
      <c r="AB134" s="498"/>
      <c r="AC134" s="498"/>
      <c r="AD134" s="498"/>
      <c r="AE134" s="503" t="s">
        <v>2188</v>
      </c>
      <c r="AF134" s="544" t="s">
        <v>62</v>
      </c>
      <c r="AG134" s="504" t="s">
        <v>2189</v>
      </c>
      <c r="AH134" s="504" t="s">
        <v>1712</v>
      </c>
      <c r="AI134" s="639">
        <f>650*5</f>
        <v>3250</v>
      </c>
      <c r="AJ134" s="603">
        <f>5977179.464*0.91</f>
        <v>5439233.3122399999</v>
      </c>
      <c r="AK134" s="615" t="s">
        <v>2190</v>
      </c>
      <c r="AL134" s="504" t="s">
        <v>398</v>
      </c>
      <c r="AM134" s="504" t="s">
        <v>398</v>
      </c>
      <c r="AN134" s="504" t="s">
        <v>398</v>
      </c>
      <c r="AO134" s="504" t="s">
        <v>398</v>
      </c>
      <c r="AP134" s="504" t="s">
        <v>398</v>
      </c>
      <c r="AQ134" s="504" t="s">
        <v>398</v>
      </c>
      <c r="AR134" s="504" t="s">
        <v>398</v>
      </c>
      <c r="AS134" s="504" t="s">
        <v>398</v>
      </c>
      <c r="AT134" s="504" t="s">
        <v>398</v>
      </c>
      <c r="AU134" s="504" t="s">
        <v>398</v>
      </c>
      <c r="AV134" s="504" t="s">
        <v>398</v>
      </c>
      <c r="AW134" s="504" t="s">
        <v>398</v>
      </c>
      <c r="AX134" s="640" t="s">
        <v>2430</v>
      </c>
    </row>
    <row r="135" spans="1:50" ht="270" x14ac:dyDescent="0.25">
      <c r="A135" s="492"/>
      <c r="B135" s="124"/>
      <c r="C135" s="124"/>
      <c r="D135" s="124"/>
      <c r="E135" s="124"/>
      <c r="F135" s="124"/>
      <c r="G135" s="518"/>
      <c r="H135" s="124" t="s">
        <v>2427</v>
      </c>
      <c r="I135" s="124" t="s">
        <v>2428</v>
      </c>
      <c r="J135" s="23">
        <v>390845</v>
      </c>
      <c r="K135" s="23" t="s">
        <v>74</v>
      </c>
      <c r="L135" s="21">
        <v>25000</v>
      </c>
      <c r="M135" s="23"/>
      <c r="N135" s="496"/>
      <c r="O135" s="641"/>
      <c r="P135" s="515"/>
      <c r="Q135" s="497"/>
      <c r="R135" s="498"/>
      <c r="S135" s="498"/>
      <c r="T135" s="498"/>
      <c r="U135" s="498"/>
      <c r="V135" s="498"/>
      <c r="W135" s="498"/>
      <c r="X135" s="498"/>
      <c r="Y135" s="498"/>
      <c r="Z135" s="498"/>
      <c r="AA135" s="498"/>
      <c r="AB135" s="498"/>
      <c r="AC135" s="498"/>
      <c r="AD135" s="498"/>
      <c r="AE135" s="524" t="s">
        <v>2192</v>
      </c>
      <c r="AF135" s="504" t="s">
        <v>62</v>
      </c>
      <c r="AG135" s="496" t="s">
        <v>2193</v>
      </c>
      <c r="AH135" s="504" t="s">
        <v>1712</v>
      </c>
      <c r="AI135" s="504">
        <v>5669</v>
      </c>
      <c r="AJ135" s="505">
        <v>3088986</v>
      </c>
      <c r="AK135" s="512" t="s">
        <v>2194</v>
      </c>
      <c r="AL135" s="504" t="s">
        <v>398</v>
      </c>
      <c r="AM135" s="504" t="s">
        <v>398</v>
      </c>
      <c r="AN135" s="504" t="s">
        <v>398</v>
      </c>
      <c r="AO135" s="504" t="s">
        <v>398</v>
      </c>
      <c r="AP135" s="504" t="s">
        <v>398</v>
      </c>
      <c r="AQ135" s="504" t="s">
        <v>398</v>
      </c>
      <c r="AR135" s="504" t="s">
        <v>398</v>
      </c>
      <c r="AS135" s="504" t="s">
        <v>398</v>
      </c>
      <c r="AT135" s="504" t="s">
        <v>398</v>
      </c>
      <c r="AU135" s="504" t="s">
        <v>398</v>
      </c>
      <c r="AV135" s="504" t="s">
        <v>398</v>
      </c>
      <c r="AW135" s="504" t="s">
        <v>398</v>
      </c>
      <c r="AX135" s="525" t="s">
        <v>2195</v>
      </c>
    </row>
    <row r="136" spans="1:50" ht="178.5" x14ac:dyDescent="0.25">
      <c r="A136" s="492"/>
      <c r="B136" s="124"/>
      <c r="C136" s="124"/>
      <c r="D136" s="124"/>
      <c r="E136" s="124"/>
      <c r="F136" s="124"/>
      <c r="G136" s="518"/>
      <c r="H136" s="124" t="s">
        <v>2427</v>
      </c>
      <c r="I136" s="124" t="s">
        <v>2428</v>
      </c>
      <c r="J136" s="23">
        <v>390845</v>
      </c>
      <c r="K136" s="23" t="s">
        <v>74</v>
      </c>
      <c r="L136" s="21">
        <v>25000</v>
      </c>
      <c r="M136" s="23"/>
      <c r="N136" s="496"/>
      <c r="O136" s="641"/>
      <c r="P136" s="515"/>
      <c r="Q136" s="497"/>
      <c r="R136" s="498"/>
      <c r="S136" s="498"/>
      <c r="T136" s="498"/>
      <c r="U136" s="498"/>
      <c r="V136" s="498"/>
      <c r="W136" s="498"/>
      <c r="X136" s="498"/>
      <c r="Y136" s="498"/>
      <c r="Z136" s="498"/>
      <c r="AA136" s="498"/>
      <c r="AB136" s="498"/>
      <c r="AC136" s="498"/>
      <c r="AD136" s="498"/>
      <c r="AE136" s="524" t="s">
        <v>2198</v>
      </c>
      <c r="AF136" s="504" t="s">
        <v>62</v>
      </c>
      <c r="AG136" s="496" t="s">
        <v>2197</v>
      </c>
      <c r="AH136" s="504" t="s">
        <v>1712</v>
      </c>
      <c r="AI136" s="504">
        <v>1032</v>
      </c>
      <c r="AJ136" s="505">
        <v>1278000</v>
      </c>
      <c r="AK136" s="498"/>
      <c r="AL136" s="504" t="s">
        <v>398</v>
      </c>
      <c r="AM136" s="504" t="s">
        <v>398</v>
      </c>
      <c r="AN136" s="504" t="s">
        <v>398</v>
      </c>
      <c r="AO136" s="504" t="s">
        <v>398</v>
      </c>
      <c r="AP136" s="504" t="s">
        <v>398</v>
      </c>
      <c r="AQ136" s="504" t="s">
        <v>398</v>
      </c>
      <c r="AR136" s="504" t="s">
        <v>398</v>
      </c>
      <c r="AS136" s="504" t="s">
        <v>398</v>
      </c>
      <c r="AT136" s="504" t="s">
        <v>398</v>
      </c>
      <c r="AU136" s="504" t="s">
        <v>398</v>
      </c>
      <c r="AV136" s="504" t="s">
        <v>398</v>
      </c>
      <c r="AW136" s="504" t="s">
        <v>398</v>
      </c>
      <c r="AX136" s="525" t="s">
        <v>2195</v>
      </c>
    </row>
    <row r="137" spans="1:50" x14ac:dyDescent="0.25">
      <c r="A137" s="526"/>
      <c r="B137" s="533"/>
      <c r="C137" s="584"/>
      <c r="D137" s="584"/>
      <c r="E137" s="584"/>
      <c r="F137" s="533"/>
      <c r="G137" s="529"/>
      <c r="H137" s="533"/>
      <c r="I137" s="533"/>
      <c r="J137" s="604"/>
      <c r="K137" s="535"/>
      <c r="L137" s="636"/>
      <c r="M137" s="533"/>
      <c r="N137" s="539"/>
      <c r="O137" s="571"/>
      <c r="P137" s="587"/>
      <c r="Q137" s="539"/>
      <c r="R137" s="539"/>
      <c r="S137" s="539"/>
      <c r="T137" s="539"/>
      <c r="U137" s="539"/>
      <c r="V137" s="539"/>
      <c r="W137" s="539"/>
      <c r="X137" s="539"/>
      <c r="Y137" s="539"/>
      <c r="Z137" s="539"/>
      <c r="AA137" s="539"/>
      <c r="AB137" s="539"/>
      <c r="AC137" s="539"/>
      <c r="AD137" s="539"/>
      <c r="AE137" s="539"/>
      <c r="AF137" s="539"/>
      <c r="AG137" s="539"/>
      <c r="AH137" s="539"/>
      <c r="AI137" s="539"/>
      <c r="AJ137" s="539"/>
      <c r="AK137" s="539"/>
      <c r="AL137" s="541"/>
      <c r="AM137" s="541"/>
      <c r="AN137" s="541"/>
      <c r="AO137" s="541"/>
      <c r="AP137" s="541"/>
      <c r="AQ137" s="541"/>
      <c r="AR137" s="541"/>
      <c r="AS137" s="541"/>
      <c r="AT137" s="541"/>
      <c r="AU137" s="541"/>
      <c r="AV137" s="541"/>
      <c r="AW137" s="541"/>
      <c r="AX137" s="539"/>
    </row>
    <row r="138" spans="1:50" ht="255" x14ac:dyDescent="0.25">
      <c r="A138" s="492" t="s">
        <v>362</v>
      </c>
      <c r="B138" s="124" t="s">
        <v>2147</v>
      </c>
      <c r="C138" s="124" t="s">
        <v>2431</v>
      </c>
      <c r="D138" s="124" t="s">
        <v>2432</v>
      </c>
      <c r="E138" s="124">
        <v>0.47</v>
      </c>
      <c r="F138" s="124" t="s">
        <v>2421</v>
      </c>
      <c r="G138" s="152" t="s">
        <v>2422</v>
      </c>
      <c r="H138" s="124" t="s">
        <v>2433</v>
      </c>
      <c r="I138" s="124" t="s">
        <v>2434</v>
      </c>
      <c r="J138" s="23">
        <v>490054</v>
      </c>
      <c r="K138" s="23" t="s">
        <v>74</v>
      </c>
      <c r="L138" s="21">
        <v>4500</v>
      </c>
      <c r="M138" s="23">
        <v>2000</v>
      </c>
      <c r="N138" s="496" t="s">
        <v>2434</v>
      </c>
      <c r="O138" s="642">
        <v>284</v>
      </c>
      <c r="P138" s="25">
        <v>550000</v>
      </c>
      <c r="Q138" s="498"/>
      <c r="R138" s="498"/>
      <c r="S138" s="498"/>
      <c r="T138" s="498"/>
      <c r="U138" s="498"/>
      <c r="V138" s="498"/>
      <c r="W138" s="498"/>
      <c r="X138" s="498"/>
      <c r="Y138" s="498"/>
      <c r="Z138" s="498"/>
      <c r="AA138" s="498"/>
      <c r="AB138" s="498"/>
      <c r="AC138" s="498"/>
      <c r="AD138" s="498"/>
      <c r="AE138" s="503" t="s">
        <v>2435</v>
      </c>
      <c r="AF138" s="544" t="s">
        <v>62</v>
      </c>
      <c r="AG138" s="504" t="s">
        <v>2285</v>
      </c>
      <c r="AH138" s="504" t="s">
        <v>1724</v>
      </c>
      <c r="AI138" s="504">
        <f>71*5</f>
        <v>355</v>
      </c>
      <c r="AJ138" s="603">
        <f>2734434.398*0.04</f>
        <v>109377.37592000001</v>
      </c>
      <c r="AK138" s="524" t="s">
        <v>2436</v>
      </c>
      <c r="AL138" s="504" t="s">
        <v>398</v>
      </c>
      <c r="AM138" s="504" t="s">
        <v>398</v>
      </c>
      <c r="AN138" s="504" t="s">
        <v>398</v>
      </c>
      <c r="AO138" s="504" t="s">
        <v>398</v>
      </c>
      <c r="AP138" s="504" t="s">
        <v>398</v>
      </c>
      <c r="AQ138" s="504" t="s">
        <v>398</v>
      </c>
      <c r="AR138" s="504"/>
      <c r="AS138" s="504"/>
      <c r="AT138" s="504"/>
      <c r="AU138" s="504"/>
      <c r="AV138" s="504"/>
      <c r="AW138" s="504"/>
      <c r="AX138" s="496" t="s">
        <v>2437</v>
      </c>
    </row>
    <row r="139" spans="1:50" ht="195" x14ac:dyDescent="0.25">
      <c r="A139" s="492" t="s">
        <v>362</v>
      </c>
      <c r="B139" s="124" t="s">
        <v>2147</v>
      </c>
      <c r="C139" s="124" t="s">
        <v>2431</v>
      </c>
      <c r="D139" s="124" t="s">
        <v>2432</v>
      </c>
      <c r="E139" s="124">
        <v>0.47</v>
      </c>
      <c r="F139" s="124" t="s">
        <v>2421</v>
      </c>
      <c r="G139" s="518"/>
      <c r="H139" s="124" t="s">
        <v>2433</v>
      </c>
      <c r="I139" s="124" t="s">
        <v>2434</v>
      </c>
      <c r="J139" s="23">
        <v>490054</v>
      </c>
      <c r="K139" s="23" t="s">
        <v>74</v>
      </c>
      <c r="L139" s="21">
        <v>4500</v>
      </c>
      <c r="M139" s="23"/>
      <c r="N139" s="496"/>
      <c r="O139" s="642"/>
      <c r="P139" s="354"/>
      <c r="Q139" s="498"/>
      <c r="R139" s="498"/>
      <c r="S139" s="498"/>
      <c r="T139" s="498"/>
      <c r="U139" s="498"/>
      <c r="V139" s="498"/>
      <c r="W139" s="498"/>
      <c r="X139" s="498"/>
      <c r="Y139" s="498"/>
      <c r="Z139" s="498"/>
      <c r="AA139" s="498"/>
      <c r="AB139" s="561"/>
      <c r="AC139" s="498"/>
      <c r="AD139" s="498"/>
      <c r="AE139" s="511" t="s">
        <v>2246</v>
      </c>
      <c r="AF139" s="504" t="s">
        <v>62</v>
      </c>
      <c r="AG139" s="496" t="s">
        <v>2179</v>
      </c>
      <c r="AH139" s="504" t="s">
        <v>1712</v>
      </c>
      <c r="AI139" s="504">
        <v>1000</v>
      </c>
      <c r="AJ139" s="505">
        <f>1988275425/1000</f>
        <v>1988275.425</v>
      </c>
      <c r="AK139" s="566"/>
      <c r="AL139" s="504" t="s">
        <v>398</v>
      </c>
      <c r="AM139" s="504" t="s">
        <v>398</v>
      </c>
      <c r="AN139" s="504" t="s">
        <v>398</v>
      </c>
      <c r="AO139" s="504" t="s">
        <v>398</v>
      </c>
      <c r="AP139" s="504" t="s">
        <v>398</v>
      </c>
      <c r="AQ139" s="504" t="s">
        <v>398</v>
      </c>
      <c r="AR139" s="504" t="s">
        <v>398</v>
      </c>
      <c r="AS139" s="504" t="s">
        <v>398</v>
      </c>
      <c r="AT139" s="504" t="s">
        <v>398</v>
      </c>
      <c r="AU139" s="504"/>
      <c r="AV139" s="504"/>
      <c r="AW139" s="504"/>
      <c r="AX139" s="496" t="s">
        <v>2213</v>
      </c>
    </row>
    <row r="140" spans="1:50" x14ac:dyDescent="0.25">
      <c r="A140" s="526"/>
      <c r="B140" s="533"/>
      <c r="C140" s="533"/>
      <c r="D140" s="533"/>
      <c r="E140" s="533"/>
      <c r="F140" s="533"/>
      <c r="G140" s="529"/>
      <c r="H140" s="533"/>
      <c r="I140" s="533"/>
      <c r="J140" s="643"/>
      <c r="K140" s="643"/>
      <c r="L140" s="644"/>
      <c r="M140" s="643"/>
      <c r="N140" s="539"/>
      <c r="O140" s="627"/>
      <c r="P140" s="578"/>
      <c r="Q140" s="539"/>
      <c r="R140" s="539"/>
      <c r="S140" s="539"/>
      <c r="T140" s="539"/>
      <c r="U140" s="539"/>
      <c r="V140" s="539"/>
      <c r="W140" s="539"/>
      <c r="X140" s="539"/>
      <c r="Y140" s="539"/>
      <c r="Z140" s="539"/>
      <c r="AA140" s="539"/>
      <c r="AB140" s="537"/>
      <c r="AC140" s="539"/>
      <c r="AD140" s="539"/>
      <c r="AE140" s="539"/>
      <c r="AF140" s="539"/>
      <c r="AG140" s="539"/>
      <c r="AH140" s="539"/>
      <c r="AI140" s="539"/>
      <c r="AJ140" s="539"/>
      <c r="AK140" s="539"/>
      <c r="AL140" s="541"/>
      <c r="AM140" s="541"/>
      <c r="AN140" s="541"/>
      <c r="AO140" s="541"/>
      <c r="AP140" s="541"/>
      <c r="AQ140" s="541"/>
      <c r="AR140" s="541"/>
      <c r="AS140" s="541"/>
      <c r="AT140" s="541"/>
      <c r="AU140" s="541"/>
      <c r="AV140" s="541"/>
      <c r="AW140" s="541"/>
      <c r="AX140" s="539"/>
    </row>
    <row r="141" spans="1:50" ht="300" x14ac:dyDescent="0.25">
      <c r="A141" s="492" t="s">
        <v>362</v>
      </c>
      <c r="B141" s="124" t="s">
        <v>2147</v>
      </c>
      <c r="C141" s="124" t="s">
        <v>2431</v>
      </c>
      <c r="D141" s="124" t="s">
        <v>2432</v>
      </c>
      <c r="E141" s="124">
        <v>0.47</v>
      </c>
      <c r="F141" s="124" t="s">
        <v>2421</v>
      </c>
      <c r="G141" s="152" t="s">
        <v>2422</v>
      </c>
      <c r="H141" s="492" t="s">
        <v>2438</v>
      </c>
      <c r="I141" s="124" t="s">
        <v>2439</v>
      </c>
      <c r="J141" s="23">
        <v>157807</v>
      </c>
      <c r="K141" s="23" t="s">
        <v>74</v>
      </c>
      <c r="L141" s="21">
        <v>4000</v>
      </c>
      <c r="M141" s="23">
        <v>1750</v>
      </c>
      <c r="N141" s="496" t="s">
        <v>2439</v>
      </c>
      <c r="O141" s="508">
        <v>50</v>
      </c>
      <c r="P141" s="354">
        <v>2000000</v>
      </c>
      <c r="Q141" s="497"/>
      <c r="R141" s="498"/>
      <c r="S141" s="498"/>
      <c r="T141" s="498"/>
      <c r="U141" s="498"/>
      <c r="V141" s="498"/>
      <c r="W141" s="498"/>
      <c r="X141" s="498"/>
      <c r="Y141" s="498"/>
      <c r="Z141" s="498"/>
      <c r="AA141" s="499"/>
      <c r="AB141" s="354">
        <v>2000000</v>
      </c>
      <c r="AC141" s="497"/>
      <c r="AD141" s="498"/>
      <c r="AE141" s="503" t="s">
        <v>2440</v>
      </c>
      <c r="AF141" s="544" t="s">
        <v>62</v>
      </c>
      <c r="AG141" s="504" t="s">
        <v>2396</v>
      </c>
      <c r="AH141" s="496" t="s">
        <v>1727</v>
      </c>
      <c r="AI141" s="504">
        <v>265</v>
      </c>
      <c r="AJ141" s="139">
        <v>445629</v>
      </c>
      <c r="AK141" s="615" t="s">
        <v>2441</v>
      </c>
      <c r="AL141" s="504" t="s">
        <v>398</v>
      </c>
      <c r="AM141" s="504" t="s">
        <v>398</v>
      </c>
      <c r="AN141" s="504" t="s">
        <v>398</v>
      </c>
      <c r="AO141" s="504" t="s">
        <v>398</v>
      </c>
      <c r="AP141" s="504" t="s">
        <v>398</v>
      </c>
      <c r="AQ141" s="504" t="s">
        <v>398</v>
      </c>
      <c r="AR141" s="504" t="s">
        <v>398</v>
      </c>
      <c r="AS141" s="504" t="s">
        <v>398</v>
      </c>
      <c r="AT141" s="504" t="s">
        <v>398</v>
      </c>
      <c r="AU141" s="504" t="s">
        <v>398</v>
      </c>
      <c r="AV141" s="504" t="s">
        <v>398</v>
      </c>
      <c r="AW141" s="504" t="s">
        <v>398</v>
      </c>
      <c r="AX141" s="496" t="s">
        <v>2213</v>
      </c>
    </row>
    <row r="142" spans="1:50" ht="409.5" x14ac:dyDescent="0.25">
      <c r="A142" s="492" t="s">
        <v>362</v>
      </c>
      <c r="B142" s="124" t="s">
        <v>2147</v>
      </c>
      <c r="C142" s="124" t="s">
        <v>2431</v>
      </c>
      <c r="D142" s="124" t="s">
        <v>2432</v>
      </c>
      <c r="E142" s="124">
        <v>0.47</v>
      </c>
      <c r="F142" s="124" t="s">
        <v>2421</v>
      </c>
      <c r="G142" s="152" t="s">
        <v>2422</v>
      </c>
      <c r="H142" s="645" t="s">
        <v>2438</v>
      </c>
      <c r="I142" s="152" t="s">
        <v>2439</v>
      </c>
      <c r="J142" s="134">
        <v>157807</v>
      </c>
      <c r="K142" s="134" t="s">
        <v>74</v>
      </c>
      <c r="L142" s="136">
        <v>4000</v>
      </c>
      <c r="M142" s="134"/>
      <c r="N142" s="544"/>
      <c r="O142" s="641"/>
      <c r="P142" s="509"/>
      <c r="Q142" s="594"/>
      <c r="R142" s="561"/>
      <c r="S142" s="561"/>
      <c r="T142" s="561"/>
      <c r="U142" s="561"/>
      <c r="V142" s="561"/>
      <c r="W142" s="561"/>
      <c r="X142" s="561"/>
      <c r="Y142" s="561"/>
      <c r="Z142" s="561"/>
      <c r="AA142" s="595"/>
      <c r="AB142" s="510"/>
      <c r="AC142" s="594"/>
      <c r="AD142" s="561"/>
      <c r="AE142" s="503" t="s">
        <v>2442</v>
      </c>
      <c r="AF142" s="496" t="s">
        <v>62</v>
      </c>
      <c r="AG142" s="496" t="s">
        <v>2197</v>
      </c>
      <c r="AH142" s="496" t="s">
        <v>1712</v>
      </c>
      <c r="AI142" s="504">
        <v>340</v>
      </c>
      <c r="AJ142" s="139">
        <v>675490</v>
      </c>
      <c r="AK142" s="615" t="s">
        <v>2443</v>
      </c>
      <c r="AL142" s="504" t="s">
        <v>398</v>
      </c>
      <c r="AM142" s="504" t="s">
        <v>398</v>
      </c>
      <c r="AN142" s="504" t="s">
        <v>398</v>
      </c>
      <c r="AO142" s="504" t="s">
        <v>398</v>
      </c>
      <c r="AP142" s="504" t="s">
        <v>398</v>
      </c>
      <c r="AQ142" s="504" t="s">
        <v>398</v>
      </c>
      <c r="AR142" s="504" t="s">
        <v>398</v>
      </c>
      <c r="AS142" s="504" t="s">
        <v>398</v>
      </c>
      <c r="AT142" s="504" t="s">
        <v>398</v>
      </c>
      <c r="AU142" s="504" t="s">
        <v>398</v>
      </c>
      <c r="AV142" s="504" t="s">
        <v>398</v>
      </c>
      <c r="AW142" s="504" t="s">
        <v>398</v>
      </c>
      <c r="AX142" s="496" t="s">
        <v>2213</v>
      </c>
    </row>
    <row r="143" spans="1:50" ht="409.5" x14ac:dyDescent="0.25">
      <c r="A143" s="492" t="s">
        <v>362</v>
      </c>
      <c r="B143" s="124" t="s">
        <v>2147</v>
      </c>
      <c r="C143" s="124" t="s">
        <v>2431</v>
      </c>
      <c r="D143" s="124" t="s">
        <v>2432</v>
      </c>
      <c r="E143" s="124">
        <v>0.47</v>
      </c>
      <c r="F143" s="124" t="s">
        <v>2421</v>
      </c>
      <c r="G143" s="152" t="s">
        <v>2422</v>
      </c>
      <c r="H143" s="492" t="s">
        <v>2438</v>
      </c>
      <c r="I143" s="124" t="s">
        <v>2439</v>
      </c>
      <c r="J143" s="23">
        <v>157807</v>
      </c>
      <c r="K143" s="23" t="s">
        <v>74</v>
      </c>
      <c r="L143" s="21">
        <v>4000</v>
      </c>
      <c r="M143" s="124"/>
      <c r="N143" s="498"/>
      <c r="O143" s="498"/>
      <c r="P143" s="646"/>
      <c r="Q143" s="498"/>
      <c r="R143" s="498"/>
      <c r="S143" s="498"/>
      <c r="T143" s="498"/>
      <c r="U143" s="498"/>
      <c r="V143" s="498"/>
      <c r="W143" s="498"/>
      <c r="X143" s="498"/>
      <c r="Y143" s="498"/>
      <c r="Z143" s="498"/>
      <c r="AA143" s="498"/>
      <c r="AB143" s="498"/>
      <c r="AC143" s="498"/>
      <c r="AD143" s="498"/>
      <c r="AE143" s="511" t="s">
        <v>2250</v>
      </c>
      <c r="AF143" s="496" t="s">
        <v>62</v>
      </c>
      <c r="AG143" s="496" t="s">
        <v>2251</v>
      </c>
      <c r="AH143" s="496" t="s">
        <v>1724</v>
      </c>
      <c r="AI143" s="496">
        <v>1145</v>
      </c>
      <c r="AJ143" s="562">
        <v>3109362</v>
      </c>
      <c r="AK143" s="498"/>
      <c r="AL143" s="504" t="s">
        <v>398</v>
      </c>
      <c r="AM143" s="504" t="s">
        <v>398</v>
      </c>
      <c r="AN143" s="504" t="s">
        <v>398</v>
      </c>
      <c r="AO143" s="504" t="s">
        <v>398</v>
      </c>
      <c r="AP143" s="504" t="s">
        <v>398</v>
      </c>
      <c r="AQ143" s="504" t="s">
        <v>398</v>
      </c>
      <c r="AR143" s="504" t="s">
        <v>398</v>
      </c>
      <c r="AS143" s="504" t="s">
        <v>398</v>
      </c>
      <c r="AT143" s="504" t="s">
        <v>398</v>
      </c>
      <c r="AU143" s="504" t="s">
        <v>398</v>
      </c>
      <c r="AV143" s="504" t="s">
        <v>398</v>
      </c>
      <c r="AW143" s="504" t="s">
        <v>398</v>
      </c>
      <c r="AX143" s="496" t="s">
        <v>2213</v>
      </c>
    </row>
  </sheetData>
  <sheetProtection password="DFEF" sheet="1" objects="1" scenarios="1" autoFilter="0"/>
  <autoFilter ref="A13:AX13">
    <filterColumn colId="13"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autoFilter>
  <mergeCells count="31">
    <mergeCell ref="AX13:AX14"/>
    <mergeCell ref="AG13:AG14"/>
    <mergeCell ref="AH13:AH14"/>
    <mergeCell ref="AI13:AI14"/>
    <mergeCell ref="AJ13:AJ14"/>
    <mergeCell ref="AK13:AK14"/>
    <mergeCell ref="AL13:AW13"/>
    <mergeCell ref="M13:M14"/>
    <mergeCell ref="N13:O13"/>
    <mergeCell ref="P13:P14"/>
    <mergeCell ref="Q13:AD13"/>
    <mergeCell ref="AE13:AE14"/>
    <mergeCell ref="AF13:AF14"/>
    <mergeCell ref="G13:G14"/>
    <mergeCell ref="H13:H14"/>
    <mergeCell ref="I13:I14"/>
    <mergeCell ref="J13:J14"/>
    <mergeCell ref="K13:K14"/>
    <mergeCell ref="L13:L14"/>
    <mergeCell ref="A13:A14"/>
    <mergeCell ref="B13:B14"/>
    <mergeCell ref="C13:C14"/>
    <mergeCell ref="D13:D14"/>
    <mergeCell ref="E13:E14"/>
    <mergeCell ref="F13:F14"/>
    <mergeCell ref="A1:L1"/>
    <mergeCell ref="A2:L2"/>
    <mergeCell ref="A4:L4"/>
    <mergeCell ref="A5:L5"/>
    <mergeCell ref="A8:M8"/>
    <mergeCell ref="A10:M1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EDUCACIÓN Y CULTURA</vt:lpstr>
      <vt:lpstr>SALUD</vt:lpstr>
      <vt:lpstr>DESARROLLO ECONÓMICO</vt:lpstr>
      <vt:lpstr>INRAESTRUCTURA</vt:lpstr>
      <vt:lpstr>EMCASERVICIOS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Planeamiento_2</dc:creator>
  <cp:lastModifiedBy>JANUS</cp:lastModifiedBy>
  <dcterms:created xsi:type="dcterms:W3CDTF">2017-11-24T16:06:01Z</dcterms:created>
  <dcterms:modified xsi:type="dcterms:W3CDTF">2018-04-17T20:35:47Z</dcterms:modified>
</cp:coreProperties>
</file>